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no.metreveli\Desktop\შესრულებები 2023 წელი\II კვარტლის შესრულება\"/>
    </mc:Choice>
  </mc:AlternateContent>
  <bookViews>
    <workbookView xWindow="0" yWindow="0" windowWidth="2370" windowHeight="0" activeTab="1"/>
  </bookViews>
  <sheets>
    <sheet name="შემოსავლები" sheetId="1" r:id="rId1"/>
    <sheet name="პროგრამები და ქვეპროგრამაბი" sheetId="3" r:id="rId2"/>
    <sheet name="გზის კაპ" sheetId="4" r:id="rId3"/>
  </sheets>
  <externalReferences>
    <externalReference r:id="rId4"/>
    <externalReference r:id="rId5"/>
  </externalReferences>
  <definedNames>
    <definedName name="_xlnm.Print_Area" localSheetId="1">'პროგრამები და ქვეპროგრამაბი'!$B$2:$F$90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E83" i="3" l="1"/>
  <c r="D83" i="3"/>
  <c r="E69" i="3"/>
  <c r="D62" i="3"/>
  <c r="D53" i="3"/>
  <c r="D52" i="3" s="1"/>
  <c r="E53" i="3"/>
  <c r="E52" i="3" s="1"/>
  <c r="E62" i="3"/>
  <c r="E47" i="3"/>
  <c r="D47" i="3"/>
  <c r="E19" i="3"/>
  <c r="E16" i="3"/>
  <c r="E12" i="3"/>
  <c r="E8" i="3"/>
  <c r="D19" i="3"/>
  <c r="D16" i="3"/>
  <c r="D12" i="3"/>
  <c r="D11" i="3" s="1"/>
  <c r="D8" i="3"/>
  <c r="D87" i="3"/>
  <c r="C90" i="3"/>
  <c r="C89" i="3"/>
  <c r="C88" i="3"/>
  <c r="C87" i="3"/>
  <c r="C86" i="3"/>
  <c r="C85" i="3"/>
  <c r="C84" i="3"/>
  <c r="C83" i="3"/>
  <c r="C82" i="3"/>
  <c r="C78" i="3"/>
  <c r="C77" i="3"/>
  <c r="C76" i="3"/>
  <c r="C75" i="3"/>
  <c r="C74" i="3"/>
  <c r="C73" i="3"/>
  <c r="C72" i="3"/>
  <c r="C71" i="3"/>
  <c r="D69" i="3"/>
  <c r="D67" i="3" s="1"/>
  <c r="C70" i="3"/>
  <c r="C68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B51" i="3"/>
  <c r="C50" i="3"/>
  <c r="B50" i="3"/>
  <c r="C49" i="3"/>
  <c r="C48" i="3"/>
  <c r="C47" i="3"/>
  <c r="C42" i="3"/>
  <c r="C41" i="3"/>
  <c r="D40" i="3"/>
  <c r="C40" i="3"/>
  <c r="D39" i="3"/>
  <c r="C39" i="3"/>
  <c r="C38" i="3"/>
  <c r="C32" i="3"/>
  <c r="D29" i="3"/>
  <c r="C30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D7" i="3"/>
  <c r="D4" i="3" s="1"/>
  <c r="C7" i="3"/>
  <c r="C6" i="3"/>
  <c r="C5" i="3"/>
  <c r="C4" i="3"/>
  <c r="D28" i="3"/>
  <c r="D36" i="3" s="1"/>
  <c r="D45" i="3" s="1"/>
  <c r="D66" i="3" s="1"/>
  <c r="D81" i="3" s="1"/>
  <c r="D37" i="3" l="1"/>
  <c r="D3" i="3"/>
  <c r="D82" i="3"/>
  <c r="D46" i="3"/>
  <c r="C54" i="1" l="1"/>
  <c r="C53" i="1"/>
  <c r="C52" i="1"/>
  <c r="C51" i="1"/>
  <c r="C50" i="1"/>
  <c r="E42" i="1"/>
  <c r="E43" i="1"/>
  <c r="E88" i="3" l="1"/>
  <c r="E89" i="3"/>
  <c r="E40" i="3"/>
  <c r="E39" i="3"/>
  <c r="E32" i="3"/>
  <c r="E28" i="3"/>
  <c r="E36" i="3" s="1"/>
  <c r="E45" i="3" s="1"/>
  <c r="E66" i="3" s="1"/>
  <c r="E81" i="3" s="1"/>
  <c r="F28" i="3"/>
  <c r="F36" i="3" s="1"/>
  <c r="F45" i="3" s="1"/>
  <c r="F66" i="3" s="1"/>
  <c r="F81" i="3" s="1"/>
  <c r="E7" i="3"/>
  <c r="E4" i="3" s="1"/>
  <c r="E11" i="3"/>
  <c r="E3" i="3" l="1"/>
  <c r="E87" i="3"/>
  <c r="E82" i="3" s="1"/>
  <c r="F14" i="3"/>
  <c r="E29" i="3"/>
  <c r="D50" i="1" s="1"/>
  <c r="E46" i="3"/>
  <c r="D52" i="1" s="1"/>
  <c r="E37" i="3"/>
  <c r="D51" i="1" s="1"/>
  <c r="F90" i="3"/>
  <c r="F89" i="3"/>
  <c r="F86" i="3"/>
  <c r="F85" i="3"/>
  <c r="F84" i="3"/>
  <c r="F79" i="3"/>
  <c r="F78" i="3"/>
  <c r="F77" i="3"/>
  <c r="F76" i="3"/>
  <c r="F75" i="3"/>
  <c r="F74" i="3"/>
  <c r="F73" i="3"/>
  <c r="F72" i="3"/>
  <c r="F71" i="3"/>
  <c r="F68" i="3"/>
  <c r="F63" i="3"/>
  <c r="F61" i="3"/>
  <c r="F60" i="3"/>
  <c r="F59" i="3"/>
  <c r="F58" i="3"/>
  <c r="F57" i="3"/>
  <c r="F56" i="3"/>
  <c r="F55" i="3"/>
  <c r="F54" i="3"/>
  <c r="F51" i="3"/>
  <c r="F50" i="3"/>
  <c r="F49" i="3"/>
  <c r="F48" i="3"/>
  <c r="F42" i="3"/>
  <c r="F41" i="3"/>
  <c r="F40" i="3"/>
  <c r="F39" i="3"/>
  <c r="F38" i="3"/>
  <c r="F32" i="3"/>
  <c r="F31" i="3"/>
  <c r="F30" i="3"/>
  <c r="F25" i="3"/>
  <c r="F24" i="3"/>
  <c r="F23" i="3"/>
  <c r="F22" i="3"/>
  <c r="F21" i="3"/>
  <c r="F18" i="3"/>
  <c r="F17" i="3"/>
  <c r="F15" i="3"/>
  <c r="F10" i="3"/>
  <c r="F7" i="3"/>
  <c r="F6" i="3"/>
  <c r="D54" i="1" l="1"/>
  <c r="D49" i="1"/>
  <c r="F8" i="3"/>
  <c r="F11" i="3"/>
  <c r="F29" i="3"/>
  <c r="F13" i="3"/>
  <c r="E67" i="3"/>
  <c r="D53" i="1" s="1"/>
  <c r="F87" i="3"/>
  <c r="F88" i="3"/>
  <c r="F62" i="3"/>
  <c r="F64" i="3"/>
  <c r="F37" i="3"/>
  <c r="F47" i="3"/>
  <c r="F5" i="3"/>
  <c r="F16" i="3"/>
  <c r="F70" i="3"/>
  <c r="F12" i="3"/>
  <c r="F20" i="3"/>
  <c r="F19" i="3"/>
  <c r="E91" i="3" l="1"/>
  <c r="F82" i="3"/>
  <c r="F69" i="3"/>
  <c r="F53" i="3"/>
  <c r="F4" i="3"/>
  <c r="F83" i="3"/>
  <c r="F67" i="3"/>
  <c r="F3" i="3" l="1"/>
  <c r="C49" i="1"/>
  <c r="C48" i="1" s="1"/>
  <c r="F52" i="3"/>
  <c r="F46" i="3" l="1"/>
  <c r="D91" i="3"/>
  <c r="D48" i="1"/>
  <c r="E5" i="1" l="1"/>
  <c r="E6" i="1"/>
  <c r="E7" i="1"/>
  <c r="E9" i="1"/>
  <c r="E10" i="1"/>
  <c r="E11" i="1"/>
  <c r="E12" i="1"/>
  <c r="E13" i="1"/>
  <c r="E14" i="1"/>
  <c r="E15" i="1"/>
  <c r="E18" i="1"/>
  <c r="E19" i="1"/>
  <c r="E36" i="1"/>
  <c r="E37" i="1"/>
  <c r="E39" i="1"/>
  <c r="E41" i="1"/>
  <c r="E44" i="1"/>
  <c r="E45" i="1"/>
  <c r="E49" i="1"/>
  <c r="E50" i="1"/>
  <c r="E51" i="1"/>
  <c r="E52" i="1"/>
  <c r="E53" i="1"/>
  <c r="E54" i="1"/>
  <c r="C40" i="1"/>
  <c r="C38" i="1" s="1"/>
  <c r="C35" i="1"/>
  <c r="E32" i="1"/>
  <c r="E47" i="1" s="1"/>
  <c r="D32" i="1"/>
  <c r="D47" i="1" s="1"/>
  <c r="C32" i="1"/>
  <c r="C47" i="1" s="1"/>
  <c r="D24" i="1"/>
  <c r="D22" i="1"/>
  <c r="D4" i="1"/>
  <c r="D8" i="1"/>
  <c r="D17" i="1"/>
  <c r="D28" i="1"/>
  <c r="D27" i="1" s="1"/>
  <c r="D26" i="1" s="1"/>
  <c r="D21" i="1" l="1"/>
  <c r="C34" i="1"/>
  <c r="C33" i="1" s="1"/>
  <c r="D16" i="1"/>
  <c r="D20" i="1" s="1"/>
  <c r="C8" i="1"/>
  <c r="E8" i="1" s="1"/>
  <c r="D30" i="1" l="1"/>
  <c r="C4" i="1"/>
  <c r="C17" i="1"/>
  <c r="E17" i="1" s="1"/>
  <c r="C28" i="1"/>
  <c r="C27" i="1" s="1"/>
  <c r="C26" i="1" s="1"/>
  <c r="C22" i="1"/>
  <c r="C24" i="1"/>
  <c r="C16" i="1" l="1"/>
  <c r="E16" i="1" s="1"/>
  <c r="E4" i="1"/>
  <c r="C21" i="1"/>
  <c r="E48" i="1"/>
  <c r="C20" i="1" l="1"/>
  <c r="C30" i="1" s="1"/>
  <c r="D35" i="1"/>
  <c r="D40" i="1"/>
  <c r="D38" i="1" l="1"/>
  <c r="E38" i="1" s="1"/>
  <c r="E40" i="1"/>
  <c r="E35" i="1"/>
  <c r="D34" i="1" l="1"/>
  <c r="D33" i="1" s="1"/>
  <c r="E33" i="1" s="1"/>
  <c r="E34" i="1" l="1"/>
</calcChain>
</file>

<file path=xl/sharedStrings.xml><?xml version="1.0" encoding="utf-8"?>
<sst xmlns="http://schemas.openxmlformats.org/spreadsheetml/2006/main" count="176" uniqueCount="149">
  <si>
    <t>VIII. ბალანსი</t>
  </si>
  <si>
    <t xml:space="preserve">          სესხები</t>
  </si>
  <si>
    <t xml:space="preserve">    საშინაო</t>
  </si>
  <si>
    <t>კლება</t>
  </si>
  <si>
    <t>VII. ვალდებულებების ცვლილება</t>
  </si>
  <si>
    <t xml:space="preserve">     ვალუტა და დეპოზიტები</t>
  </si>
  <si>
    <t>ზრდა</t>
  </si>
  <si>
    <t>VI. ფინანსური აქტივების ცვლილება</t>
  </si>
  <si>
    <t>V. მთლიანი სალდო</t>
  </si>
  <si>
    <t>IV. არაფინანსური აქტივების ცვლილება</t>
  </si>
  <si>
    <t>III. საოპერაციო სალდო</t>
  </si>
  <si>
    <t>სხვა ხარჯები</t>
  </si>
  <si>
    <t>სოციალური უზრუნველყოფა</t>
  </si>
  <si>
    <t>სუბსიდიები</t>
  </si>
  <si>
    <t>პროცენტი</t>
  </si>
  <si>
    <t>საქონელი და მომსახურება</t>
  </si>
  <si>
    <t>შრომის ანაზღაურება</t>
  </si>
  <si>
    <t>II. ხარჯები</t>
  </si>
  <si>
    <t>სხვა  შემოსავლები</t>
  </si>
  <si>
    <t>გრანტები</t>
  </si>
  <si>
    <t>გადასახადები</t>
  </si>
  <si>
    <t>I. შემოსავლები</t>
  </si>
  <si>
    <t>დასახელება</t>
  </si>
  <si>
    <t>მმართველობა და საერთო დანიშნულების ხარჯები</t>
  </si>
  <si>
    <t>ჯანმრთელობის დაცვა და სოციალური უზრუნველყოფა</t>
  </si>
  <si>
    <t>კულტურა, ახალგაზრდობა და სპორტი</t>
  </si>
  <si>
    <t>განათლება</t>
  </si>
  <si>
    <t>დასუფთავება და გარემოს დაცვა</t>
  </si>
  <si>
    <t>ინფრასტრუქტურის განვითარება</t>
  </si>
  <si>
    <t>გადასახდელები სულ</t>
  </si>
  <si>
    <t>არაფინანსური აქტივების კლება</t>
  </si>
  <si>
    <t>სხვა შემოსავლები</t>
  </si>
  <si>
    <t xml:space="preserve">მიზნობრივი ტრანსფერი </t>
  </si>
  <si>
    <t xml:space="preserve">გრანტები სახელმწიფო ბიუჯეტიდან </t>
  </si>
  <si>
    <t>საერთაშორისო ორგანიზ. მიღებული გრანტები</t>
  </si>
  <si>
    <t xml:space="preserve">გრანტები </t>
  </si>
  <si>
    <t>ქონების გადასახადი</t>
  </si>
  <si>
    <t>შემოსავლები</t>
  </si>
  <si>
    <t>შემოსულობები სულ</t>
  </si>
  <si>
    <t>შესრულება %</t>
  </si>
  <si>
    <t>ინფრასტრუქტურის განვითარებისათვის და სხვა მიმდინარე ღონისძიებების დასაფინანსებლად</t>
  </si>
  <si>
    <t>ფონდებიდან გამოყოფილი ტრანსფერები</t>
  </si>
  <si>
    <t>პროგრამული კოდი</t>
  </si>
  <si>
    <t>პრიორიტეტი, პროგრამა, ქვეპროგრამა</t>
  </si>
  <si>
    <t>02 00</t>
  </si>
  <si>
    <t>02 01</t>
  </si>
  <si>
    <t>02 01 01</t>
  </si>
  <si>
    <t>02 01 02</t>
  </si>
  <si>
    <t>02 01 03</t>
  </si>
  <si>
    <t>02 02</t>
  </si>
  <si>
    <t>02 02 01</t>
  </si>
  <si>
    <t>02 02 02</t>
  </si>
  <si>
    <t>02 03</t>
  </si>
  <si>
    <t>02 03 01</t>
  </si>
  <si>
    <t>02 03 01 01</t>
  </si>
  <si>
    <t>02 03 01 02</t>
  </si>
  <si>
    <t>02 03 02</t>
  </si>
  <si>
    <t>02 04</t>
  </si>
  <si>
    <t>02 04 01</t>
  </si>
  <si>
    <t>02 04 02</t>
  </si>
  <si>
    <t>02 05</t>
  </si>
  <si>
    <t>02 05 01</t>
  </si>
  <si>
    <t>02 06</t>
  </si>
  <si>
    <t>02 07</t>
  </si>
  <si>
    <t>02 08</t>
  </si>
  <si>
    <t>02 09</t>
  </si>
  <si>
    <t>02 10</t>
  </si>
  <si>
    <t>03 00</t>
  </si>
  <si>
    <t>03 01</t>
  </si>
  <si>
    <t>03 02</t>
  </si>
  <si>
    <t>03 03</t>
  </si>
  <si>
    <t>04 00</t>
  </si>
  <si>
    <t>04 01</t>
  </si>
  <si>
    <t xml:space="preserve">04 02 </t>
  </si>
  <si>
    <t>04 03</t>
  </si>
  <si>
    <t>04 04</t>
  </si>
  <si>
    <t>04 05</t>
  </si>
  <si>
    <t>05 00</t>
  </si>
  <si>
    <t>05 01</t>
  </si>
  <si>
    <t>05 01 01</t>
  </si>
  <si>
    <t>05 01 02</t>
  </si>
  <si>
    <t>05 02</t>
  </si>
  <si>
    <t>05 02 01</t>
  </si>
  <si>
    <t>05 02 01 01</t>
  </si>
  <si>
    <t>05 02 01 02</t>
  </si>
  <si>
    <t>05 02 02</t>
  </si>
  <si>
    <t>05 02 03</t>
  </si>
  <si>
    <t>05 02 04</t>
  </si>
  <si>
    <t>05 02 05</t>
  </si>
  <si>
    <t>05 02 06</t>
  </si>
  <si>
    <t>05 03</t>
  </si>
  <si>
    <t>05 04</t>
  </si>
  <si>
    <t>05 04 01</t>
  </si>
  <si>
    <t>05 04 02</t>
  </si>
  <si>
    <t>06 00</t>
  </si>
  <si>
    <t>06 01</t>
  </si>
  <si>
    <t>06 02</t>
  </si>
  <si>
    <t>სოციალური დაცვა</t>
  </si>
  <si>
    <t>06 02 01</t>
  </si>
  <si>
    <t>06 02 02</t>
  </si>
  <si>
    <t>06 02 03</t>
  </si>
  <si>
    <t>06 02 04</t>
  </si>
  <si>
    <t>06 02 05</t>
  </si>
  <si>
    <t>06 02 06</t>
  </si>
  <si>
    <t>02 06 07</t>
  </si>
  <si>
    <t>02 06 08</t>
  </si>
  <si>
    <t>02 06 09</t>
  </si>
  <si>
    <t>02 06 10</t>
  </si>
  <si>
    <t>მუნიციპალიტეტში რეგისტრირებული ბავშვის უფლებების დაცვისა და მხარდაჭერის პროგრამა</t>
  </si>
  <si>
    <t>01 00</t>
  </si>
  <si>
    <t>01 01</t>
  </si>
  <si>
    <t>01 01 01</t>
  </si>
  <si>
    <t>01 01 02</t>
  </si>
  <si>
    <t>01 01 03</t>
  </si>
  <si>
    <t>01 02</t>
  </si>
  <si>
    <t xml:space="preserve">01 02 01 </t>
  </si>
  <si>
    <t>01 02 02</t>
  </si>
  <si>
    <t>01 02 03</t>
  </si>
  <si>
    <t>დაგეგემილი საბოლოო შედეგი</t>
  </si>
  <si>
    <t>მუნიციპალიტეტში საგზაო ინფრასტრუქტურის განვითარება და  ტურიზმის განვითარების ხელშეწყობა.</t>
  </si>
  <si>
    <t>მიღწეული შედეგი</t>
  </si>
  <si>
    <t>მოწყობილი საგზაო ინფრასტრუქტურა</t>
  </si>
  <si>
    <t>დაგეგმილი საბოლოო შედეგის შეფასების ინდიკატორი</t>
  </si>
  <si>
    <t>მიღწეული შედეგის შეფასების ინდიკატორი</t>
  </si>
  <si>
    <t>განმარტება</t>
  </si>
  <si>
    <t>№</t>
  </si>
  <si>
    <t>საბაზისო მაჩვენებელი</t>
  </si>
  <si>
    <t>დაგეგმილი მაჩვენებელი</t>
  </si>
  <si>
    <t>მიღწეული მაჩვენებელი</t>
  </si>
  <si>
    <t>ცდომილების მაჩვენებელი (%/აღწერა)</t>
  </si>
  <si>
    <t>2022 წელს მოეწყო 1500 გრძ/მ  ასფალტო-ბეტონის საფარი</t>
  </si>
  <si>
    <t>2023 წელს მოეწყობა 1200 გრძ/მ  ასფალტო-ბეტონის გზის საფარი</t>
  </si>
  <si>
    <t>2022 წელს მოეწყო 1000 გრძ/მ  ასფალტო-ბეტონის საფარი</t>
  </si>
  <si>
    <t>2023 წელს მოეწყობა 1000 გრძ/მ ასფალტო-ბეტონის საფარი</t>
  </si>
  <si>
    <t>2022 წელს 2600 გრძ/მ  გზა ამორტიზებულია და საჭიროებს ასფალტო-ბეტონის საფარის მოწყობას</t>
  </si>
  <si>
    <t>2022 წელს 2200 გრძ/მ  გზა ამორტიზებულია და საჭიროებს ასფალტო-ბეტონის საფარის მოწყობას</t>
  </si>
  <si>
    <t>2023 წელს მოეწყობა 1100 გრძ/მ ასფალტო-ბეტონის საფარი</t>
  </si>
  <si>
    <t>2022 წელს 727 გრძ/მ  გზა ამორტიზებულია და საჭიროებს ასფალტო-ბეტონის საფარის მოწყობას</t>
  </si>
  <si>
    <t>2023 წელს მოეწყობა 727 გრძ/მ ასფალტო-ბეტონის საფარი</t>
  </si>
  <si>
    <t>2022 წელს სტიქიის შედეგად დაზიანდა სამი სახიდე გადასასვლელი</t>
  </si>
  <si>
    <t>2023 წელს მოეწყობა სამი სახიდე გადასასვლელი</t>
  </si>
  <si>
    <t>2022 წელს აღნიშნული მიმართულებით სტიქიის შედეგად დაზიანებულია 3000 გრძ/მ  გრუნტის გზა გრუნტის კიუვეტით</t>
  </si>
  <si>
    <t xml:space="preserve">2023 წელს აღნიშნული მიმართულებით რეაბილიტირებული იქნება 3000 გრძ/მ  გრუნტის გზა გრუნტის კიუვეტით </t>
  </si>
  <si>
    <t>დამატებული ღირებულების გადასახადი</t>
  </si>
  <si>
    <t>II კვარტლის გეგმა</t>
  </si>
  <si>
    <t>II კვარტლის ფაქტი</t>
  </si>
  <si>
    <t xml:space="preserve"> II კვარტლის გეგმა</t>
  </si>
  <si>
    <t xml:space="preserve"> II კვარტლის ფაქტი </t>
  </si>
  <si>
    <t>ა(ა)იპ ონის მუნიციპალიტეტის გამწვანების სამსახური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</si>
</sst>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  <numFmt numFmtId="167" formatCode="#,##0.000"/>
    <numFmt numFmtId="168" formatCode="_-* #,##0.000_р_._-;\-* #,##0.000_р_._-;_-* &quot;-&quot;??_р_._-;_-@_-"/>
  </numFmts>
  <fonts count="13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Sylfaen"/>
      <family val="1"/>
    </font>
    <font>
      <b/>
      <sz val="8"/>
      <name val="Sylfaen"/>
      <family val="1"/>
    </font>
    <font>
      <sz val="8"/>
      <name val="Arial Cyr"/>
      <charset val="204"/>
    </font>
    <font>
      <b/>
      <sz val="8"/>
      <name val="Arial Cyr"/>
      <charset val="204"/>
    </font>
    <font>
      <sz val="8"/>
      <name val="Arial Cyr"/>
      <charset val="1"/>
    </font>
    <font>
      <b/>
      <sz val="8"/>
      <name val="Arial Cyr"/>
      <charset val="1"/>
    </font>
    <font>
      <sz val="8"/>
      <name val="Arial Cyr"/>
    </font>
    <font>
      <sz val="7"/>
      <color rgb="FF000000"/>
      <name val="Sylfaen"/>
      <family val="1"/>
    </font>
    <font>
      <sz val="8"/>
      <color theme="1"/>
      <name val="Sylfaen"/>
      <family val="1"/>
    </font>
    <font>
      <b/>
      <sz val="8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166" fontId="4" fillId="0" borderId="1" xfId="1" applyNumberFormat="1" applyFont="1" applyBorder="1" applyAlignment="1" applyProtection="1">
      <alignment horizontal="center" vertical="center"/>
    </xf>
    <xf numFmtId="166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6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 indent="5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7" fontId="4" fillId="0" borderId="0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166" fontId="4" fillId="0" borderId="1" xfId="1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 indent="2"/>
    </xf>
    <xf numFmtId="166" fontId="4" fillId="3" borderId="1" xfId="1" applyNumberFormat="1" applyFont="1" applyFill="1" applyBorder="1" applyAlignment="1" applyProtection="1">
      <alignment horizontal="center" vertical="center" wrapText="1"/>
    </xf>
    <xf numFmtId="166" fontId="4" fillId="0" borderId="0" xfId="1" applyNumberFormat="1" applyFont="1" applyFill="1" applyBorder="1" applyAlignment="1" applyProtection="1">
      <alignment horizontal="center" vertical="center"/>
    </xf>
    <xf numFmtId="3" fontId="4" fillId="0" borderId="1" xfId="1" applyNumberFormat="1" applyFont="1" applyBorder="1" applyAlignment="1" applyProtection="1">
      <alignment horizontal="center" vertical="center"/>
    </xf>
    <xf numFmtId="3" fontId="4" fillId="0" borderId="1" xfId="1" applyNumberFormat="1" applyFont="1" applyFill="1" applyBorder="1" applyAlignment="1" applyProtection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3" fontId="4" fillId="0" borderId="1" xfId="1" applyNumberFormat="1" applyFont="1" applyFill="1" applyBorder="1" applyAlignment="1" applyProtection="1">
      <alignment horizontal="center" vertical="center"/>
    </xf>
    <xf numFmtId="3" fontId="3" fillId="0" borderId="1" xfId="1" applyNumberFormat="1" applyFont="1" applyBorder="1" applyAlignment="1" applyProtection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left" vertical="center"/>
    </xf>
    <xf numFmtId="166" fontId="3" fillId="2" borderId="1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 vertical="center"/>
    </xf>
    <xf numFmtId="166" fontId="3" fillId="2" borderId="0" xfId="1" applyNumberFormat="1" applyFont="1" applyFill="1" applyAlignment="1">
      <alignment horizontal="center" vertical="center"/>
    </xf>
    <xf numFmtId="167" fontId="3" fillId="2" borderId="0" xfId="1" applyNumberFormat="1" applyFont="1" applyFill="1" applyAlignment="1">
      <alignment horizontal="center" vertical="center"/>
    </xf>
    <xf numFmtId="166" fontId="4" fillId="2" borderId="1" xfId="1" applyNumberFormat="1" applyFont="1" applyFill="1" applyBorder="1" applyAlignment="1">
      <alignment horizontal="center" vertical="center" wrapText="1"/>
    </xf>
    <xf numFmtId="167" fontId="4" fillId="2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8" fontId="3" fillId="2" borderId="0" xfId="1" applyNumberFormat="1" applyFont="1" applyFill="1" applyAlignment="1">
      <alignment horizontal="center" vertical="center"/>
    </xf>
    <xf numFmtId="165" fontId="5" fillId="2" borderId="0" xfId="1" applyNumberFormat="1" applyFont="1" applyFill="1"/>
    <xf numFmtId="165" fontId="6" fillId="2" borderId="1" xfId="1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5" fontId="7" fillId="2" borderId="0" xfId="1" applyNumberFormat="1" applyFont="1" applyFill="1"/>
    <xf numFmtId="165" fontId="8" fillId="2" borderId="1" xfId="1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/>
    <xf numFmtId="165" fontId="5" fillId="2" borderId="1" xfId="1" applyNumberFormat="1" applyFont="1" applyFill="1" applyBorder="1" applyAlignment="1">
      <alignment horizontal="left" vertical="center" wrapText="1"/>
    </xf>
    <xf numFmtId="165" fontId="5" fillId="2" borderId="1" xfId="1" applyNumberFormat="1" applyFont="1" applyFill="1" applyBorder="1"/>
    <xf numFmtId="49" fontId="5" fillId="2" borderId="1" xfId="1" applyNumberFormat="1" applyFont="1" applyFill="1" applyBorder="1" applyAlignment="1">
      <alignment horizontal="left"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1" fontId="6" fillId="2" borderId="1" xfId="2" applyNumberFormat="1" applyFont="1" applyFill="1" applyBorder="1" applyAlignment="1">
      <alignment horizontal="center" vertical="center" wrapText="1"/>
    </xf>
    <xf numFmtId="1" fontId="9" fillId="2" borderId="1" xfId="2" applyNumberFormat="1" applyFont="1" applyFill="1" applyBorder="1" applyAlignment="1">
      <alignment horizontal="center" vertical="center" wrapText="1"/>
    </xf>
    <xf numFmtId="0" fontId="1" fillId="0" borderId="0" xfId="3"/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3" applyBorder="1"/>
    <xf numFmtId="0" fontId="10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5" fillId="2" borderId="1" xfId="1" applyNumberFormat="1" applyFont="1" applyFill="1" applyBorder="1" applyAlignment="1">
      <alignment horizontal="center" vertical="center" wrapText="1"/>
    </xf>
    <xf numFmtId="168" fontId="5" fillId="2" borderId="0" xfId="1" applyNumberFormat="1" applyFont="1" applyFill="1"/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no.metreveli/Desktop/2023%20&#4332;&#4314;&#4312;&#4321;%20&#4305;&#4312;&#4323;&#4335;&#4308;&#4322;&#4312;/2023%20&#4332;&#4314;&#4312;&#4321;%20&#4305;&#4312;&#4323;&#4335;&#4308;&#4322;&#4312;%20&#4330;&#4309;&#4314;&#4312;&#4314;&#4308;&#4305;&#4304;%20&#4315;&#4308;&#4317;&#4320;&#4308;%20&#4304;&#4318;&#4320;&#4312;&#4314;&#4312;/1.%20&#4330;&#4334;&#4320;&#4312;&#4314;&#4308;&#4305;&#4312;%20&#4305;&#4312;&#4323;&#4335;&#4308;&#4322;&#4312;&#4321;%202023%20&#4332;&#4314;&#4312;&#4321;%20&#4330;&#4309;.%20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no.metreveli/Desktop/2023%20&#4332;&#4314;&#4312;&#4321;%20&#4305;&#4312;&#4323;&#4335;&#4308;&#4322;&#4312;/2023%20&#4332;&#4314;&#4312;&#4321;%20&#4305;&#4312;&#4323;&#4335;&#4308;&#4322;&#4312;%20&#4330;&#4309;&#4314;&#4312;&#4314;&#4308;&#4305;&#4304;%20&#4318;&#4312;&#4320;&#4309;&#4308;&#4314;&#4312;%20&#4312;&#4304;&#4316;&#4309;&#4304;&#4320;&#4328;&#4312;/1.%20&#4330;&#4334;&#4320;&#4312;&#4314;&#4308;&#4305;&#4312;%20&#4305;&#4312;&#4323;&#4335;&#4308;&#4322;&#4312;&#4321;%20-2023%20&#4332;&#4314;&#4312;&#4321;%20&#4330;&#4309;.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ბალანსი"/>
      <sheetName val="შემოსავლები"/>
      <sheetName val="გრანტები და სხვა შემოსავლები"/>
      <sheetName val="ხარჯები "/>
      <sheetName val="არაფინანსური აქტივები"/>
      <sheetName val="ფუნქციონალური"/>
      <sheetName val="მუხლი 10-11"/>
      <sheetName val="ასიგნებები პროგ. კლასფიკაციით"/>
      <sheetName val="პროგრამები და ქვეპროგრამაბი"/>
      <sheetName val="პროგრ.და ქვეპროგრ.4წელზე"/>
      <sheetName val="პრიორტ-ის დოკუმენტის ცხრილებ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6">
          <cell r="D26" t="str">
            <v>მმართველობა და საერთო დანიშნულების ხარჯები</v>
          </cell>
        </row>
        <row r="46">
          <cell r="D46" t="str">
            <v>საკანონმდებლო და აღმასრულებელი ხელისუფლების საქმიანობის უზრუნველყოფა</v>
          </cell>
        </row>
        <row r="66">
          <cell r="D66" t="str">
            <v>ონის მუნიციპალიტეტის საკრებულო</v>
          </cell>
        </row>
        <row r="86">
          <cell r="D86" t="str">
            <v>ონის მუნიციპალიტეტის მერია</v>
          </cell>
        </row>
        <row r="106">
          <cell r="D106" t="str">
            <v>სამხედრო აღრიცხვისა და გაწვევის სამსახური</v>
          </cell>
        </row>
        <row r="126">
          <cell r="D126" t="str">
            <v>საერთო დანიშნულების ხარჯები</v>
          </cell>
        </row>
        <row r="146">
          <cell r="D146" t="str">
            <v>სარეზერვო ფონდი</v>
          </cell>
        </row>
        <row r="166">
          <cell r="D166" t="str">
            <v>წინა წლებში წარმოქმნილი ვალდებულებების დაფარვა და სასამართლოს  გადაწყვეტილებების აღსრულების ფინანსური უზრუნველყოფა</v>
          </cell>
        </row>
        <row r="186">
          <cell r="D186" t="str">
            <v>ასოცირებული საწევრო გადასახადი</v>
          </cell>
        </row>
        <row r="246">
          <cell r="D246" t="str">
            <v>საგზაო ინფრასტრუქტურის განვითარება</v>
          </cell>
        </row>
        <row r="266">
          <cell r="D266" t="str">
            <v>გზების კაპიტალური შეკეთება</v>
          </cell>
        </row>
        <row r="286">
          <cell r="D286" t="str">
            <v>გზების მიმდინარე შეკეთება</v>
          </cell>
        </row>
        <row r="306">
          <cell r="D306" t="str">
            <v>საგზაო ნიშნები და უსაფრთხოება</v>
          </cell>
          <cell r="K306">
            <v>0</v>
          </cell>
        </row>
        <row r="326">
          <cell r="D326" t="str">
            <v>წყლის სისტემის განვითარება</v>
          </cell>
        </row>
        <row r="346">
          <cell r="D346" t="str">
            <v>წყლის სისტემების რეაბილიტაცია</v>
          </cell>
        </row>
        <row r="366">
          <cell r="D366" t="str">
            <v>ა(ა)იპ ონის მუნიციპალური წყალმომარაგების ქსელის მოვლა-შენახვის ცენტრი</v>
          </cell>
        </row>
        <row r="386">
          <cell r="D386" t="str">
            <v>გარე განათება</v>
          </cell>
        </row>
        <row r="406">
          <cell r="D406" t="str">
            <v>გარე განათება ქსელის ექსპლოატაცია</v>
          </cell>
        </row>
        <row r="426">
          <cell r="D426" t="str">
            <v>გარე განათების ქსელის ექსლოატაცია</v>
          </cell>
        </row>
        <row r="446">
          <cell r="D446" t="str">
            <v>გარე განათება ელექტროენერგიის ხარჯი</v>
          </cell>
        </row>
        <row r="466">
          <cell r="D466" t="str">
            <v>კაპიტალური დაბანდებები გარე განათების სფეროში</v>
          </cell>
        </row>
        <row r="486">
          <cell r="D486" t="str">
            <v>მშენებლობა, ავარიული ობიექტების და შენობების რეაბილიტაცია</v>
          </cell>
        </row>
        <row r="506">
          <cell r="D506" t="str">
            <v xml:space="preserve">საცხოვრებელი და არასაცხოვრებელი შენობის ექსპლოატაცია და რეაბილიტაცია </v>
          </cell>
        </row>
        <row r="526">
          <cell r="D526" t="str">
            <v>მუნიციპალიტეტის ბალანსზე რიცხული შენობების ექსპლოატაცია და რეაბილიტაცია</v>
          </cell>
        </row>
        <row r="546">
          <cell r="D546" t="str">
            <v>კეთილმოწყობის ღონისძიებები</v>
          </cell>
        </row>
        <row r="566">
          <cell r="D566" t="str">
            <v>საზოგადოებრივი სივრცეების მოწყობა-რეაბილიტაცია, ექსპლოატაცია</v>
          </cell>
        </row>
        <row r="586">
          <cell r="D586" t="str">
            <v>საპროექტო დოკუმენტაციისა და საექსპერტო მომსახურების შესყიდვა</v>
          </cell>
        </row>
        <row r="606">
          <cell r="D606" t="str">
            <v>სოფლის პროგრამის მხარდაჭერა</v>
          </cell>
        </row>
        <row r="626">
          <cell r="D626" t="str">
            <v>სანიაღვრე არხების და ნაპირსამაგრი ნაგებობების მოწყობა, რეაბილიტაცია და ექსპლოატაცია</v>
          </cell>
        </row>
        <row r="646">
          <cell r="D646" t="str">
            <v>მუნიციპალური ავტოტრანსპორტის განვითარება</v>
          </cell>
        </row>
        <row r="666">
          <cell r="D666" t="str">
            <v>ეკონომიკური განვითარება ბიზნეს კალსტერების შექმნის და ინვესტიციების მოზიდვის გზით</v>
          </cell>
        </row>
        <row r="706">
          <cell r="D706" t="str">
            <v>დასუფთავება და ნარჩენების გატანა</v>
          </cell>
        </row>
        <row r="746">
          <cell r="D746" t="str">
            <v>უპატრონო ცხოველების თავშესაფარში გადაყვანის ღონისძიებები</v>
          </cell>
        </row>
        <row r="806">
          <cell r="D806" t="str">
            <v>სკოლამდელი განათლება</v>
          </cell>
        </row>
        <row r="826">
          <cell r="D826" t="str">
            <v>სკოლამდელი დაწესებულებების რეაბილიტაცია, მშენებლობა</v>
          </cell>
          <cell r="K826">
            <v>0</v>
          </cell>
        </row>
        <row r="846">
          <cell r="D846" t="str">
            <v>განათლების ობიექტების რეაბილიტაცია, მშენებლობა</v>
          </cell>
          <cell r="K846">
            <v>0</v>
          </cell>
        </row>
        <row r="866">
          <cell r="D866" t="str">
            <v>საჯარო სკოლების მოსწავლეთა ტრანსპორტით უზრუნველყოფა</v>
          </cell>
        </row>
        <row r="886">
          <cell r="D886" t="str">
            <v>წარმატებული სტუდენტებისათვის მერის სტიპენდიის გაცემა</v>
          </cell>
        </row>
        <row r="926">
          <cell r="D926" t="str">
            <v>სპორტის  განვითარების ხელშეწყობა</v>
          </cell>
        </row>
        <row r="946">
          <cell r="D946" t="str">
            <v>ა(ა)იპ ონის მუნიციპალიტეტის ბავშვთა და მოზარდთა სასპორტო სკოლის კომპლექსი</v>
          </cell>
        </row>
        <row r="966">
          <cell r="D966" t="str">
            <v>ა(ა)იპ ონის მუნიციპალიტეტის საფეხბურთო კლუბი მამისონი</v>
          </cell>
        </row>
        <row r="986">
          <cell r="C986" t="str">
            <v>05 01 03</v>
          </cell>
          <cell r="D986" t="str">
            <v>რაგბის ჯგუფის დაფინანსება</v>
          </cell>
        </row>
        <row r="1006">
          <cell r="C1006" t="str">
            <v>05 01 04</v>
          </cell>
          <cell r="D1006" t="str">
            <v>წარმატებული სპორტსმენების დახმარება</v>
          </cell>
        </row>
        <row r="1026">
          <cell r="D1026" t="str">
            <v>კულტურის განვითარების ხელშეწყობა</v>
          </cell>
        </row>
        <row r="1046">
          <cell r="D1046" t="str">
            <v>სახელოვნებო სკოლის ხელშეწყობის ღონისძიებები</v>
          </cell>
        </row>
        <row r="1066">
          <cell r="D1066" t="str">
            <v>ა(ა)იპ - ონის მუნიციპალიტეტის ზურა ბაკურაძის სახელობის სამუსიკო სკოლა</v>
          </cell>
        </row>
        <row r="1086">
          <cell r="D1086" t="str">
            <v>ა(ა)იპ - ონის მუნიციპალიტეტის უჩა ჯაფარიძის სახელობის სამხატვრო  სკოლა</v>
          </cell>
        </row>
        <row r="1106">
          <cell r="D1106" t="str">
            <v>კულტურის ცენტრის დაფინანსების ღონისძიებები</v>
          </cell>
        </row>
        <row r="1126">
          <cell r="D1126" t="str">
            <v>მუზეუმის ფუნქციონირების ხელშეწყობის ღონისძიებები</v>
          </cell>
        </row>
        <row r="1146">
          <cell r="D1146" t="str">
            <v>ბიბლიოთეკის დაფინანსების ღონისძიებები</v>
          </cell>
        </row>
        <row r="1166">
          <cell r="D1166" t="str">
            <v>ა(ა)იპ ონის მუნიციპალიტეტის ტურისტული საინფორმაციო ცენტრი</v>
          </cell>
        </row>
        <row r="1186">
          <cell r="D1186" t="str">
            <v>კულტურული ღონისძიებების დაფინანსება</v>
          </cell>
        </row>
        <row r="1206">
          <cell r="D1206" t="str">
            <v>რელიგიური ორგანიზაციების ხელშეწყობა</v>
          </cell>
        </row>
        <row r="1226">
          <cell r="D1226" t="str">
            <v>ახალგაზრდობის მხარდაჭერა</v>
          </cell>
        </row>
        <row r="1246">
          <cell r="D1246" t="str">
            <v>მოსწავლე ახალგაზრდობის ღონისძიებების დაფინანსება</v>
          </cell>
        </row>
        <row r="1266">
          <cell r="D1266" t="str">
            <v>ახალგაზრდული პოლიტიკის დოკუმენტის განხორციელების მხარდაჭერა</v>
          </cell>
        </row>
        <row r="1306">
          <cell r="D1306" t="str">
            <v>საზოგადოებრივი ჯანდაცვის მომსახურება</v>
          </cell>
        </row>
        <row r="1346">
          <cell r="D1346" t="str">
            <v>ავადმყოფთა სოციალური დაცვა</v>
          </cell>
        </row>
        <row r="1366">
          <cell r="D1366" t="str">
            <v>შეზღუდული შესაძლებლობის პირთა სოციალური დაცვა</v>
          </cell>
        </row>
        <row r="1386">
          <cell r="D1386" t="str">
            <v>ობოლი ბავშვების, მრავალშვილიანი ოჯახებისა და ბავშვის შეძენასთნ დაკავშირებული დახმარების ღონისძიებები</v>
          </cell>
        </row>
        <row r="1406">
          <cell r="D1406" t="str">
            <v>ვეტერანთა დაკრძალვის ხარჯი</v>
          </cell>
        </row>
        <row r="1426">
          <cell r="D1426" t="str">
            <v xml:space="preserve">სტიქიური უბედურების შედეგად დაზარალებული ოჯახების სოციალური დაცვა </v>
          </cell>
        </row>
        <row r="1446">
          <cell r="D1446" t="str">
            <v>9 და 26 მაისის, 8 მარტის, 17 ოქტომბერის და საახალწლო დღესასწაულებთან დაკავშირებით ვეტერანთა ერთჯერადი დახმარება</v>
          </cell>
        </row>
        <row r="1466">
          <cell r="D1466" t="str">
            <v>არასაპენსიო ასაკის შშმ პირების, სამამულო ომის ვეტერანებისა და საქართველოს ტერიტორიული მთლიანობისათვის ბრძოლაში დაღუპულთა და ინვალიდთა ოჯახების სოციალური დახმარების ღონისძიებები</v>
          </cell>
        </row>
        <row r="1486">
          <cell r="D1486" t="str">
            <v>ას წელს გადაცილებულ ხანდაზმულთა სოციალური დაცვის  და უპატრონო მიცვალებულთა დაკრძალვის ღონისძიებები</v>
          </cell>
        </row>
        <row r="1506">
          <cell r="D1506" t="str">
            <v>ოკუპირებულ ტერიტორიებთან გამყოფი ხაზის მიმდებარე სოფლებში მცხოვრები ოჯახებისათვის ერთჯერადი დახმარება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ბალანსი"/>
      <sheetName val="შემოსავლები"/>
      <sheetName val="გრანტები და სხვა შემოსავლები"/>
      <sheetName val="ხარჯები "/>
      <sheetName val="არაფინანსური აქტივები"/>
      <sheetName val="ფუნქციონალური"/>
      <sheetName val="მუხლი 10-11"/>
      <sheetName val="ასიგნებები პროგ. კლასფიკაციით"/>
      <sheetName val="პროგრამები და ქვეპროგრამაბი"/>
      <sheetName val="პროგრ.და ქვეპროგრ.4წელზე"/>
      <sheetName val="პრიორტ-ის დოკუმენტის ცხრილებ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6">
          <cell r="L146">
            <v>0</v>
          </cell>
        </row>
        <row r="166">
          <cell r="L166">
            <v>0</v>
          </cell>
        </row>
        <row r="306">
          <cell r="L306">
            <v>0</v>
          </cell>
        </row>
        <row r="746">
          <cell r="L746">
            <v>0</v>
          </cell>
        </row>
        <row r="826">
          <cell r="L826">
            <v>0</v>
          </cell>
        </row>
        <row r="846">
          <cell r="L846">
            <v>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F54"/>
  <sheetViews>
    <sheetView zoomScale="150" zoomScaleNormal="150" workbookViewId="0">
      <selection activeCell="B3" sqref="B3:E54"/>
    </sheetView>
  </sheetViews>
  <sheetFormatPr defaultRowHeight="11.25"/>
  <cols>
    <col min="1" max="1" width="3.140625" style="28" customWidth="1"/>
    <col min="2" max="2" width="53.5703125" style="28" customWidth="1"/>
    <col min="3" max="4" width="12.28515625" style="28" customWidth="1"/>
    <col min="5" max="6" width="11.42578125" style="28" customWidth="1"/>
    <col min="7" max="16384" width="9.140625" style="28"/>
  </cols>
  <sheetData>
    <row r="3" spans="2:5" ht="26.25" customHeight="1">
      <c r="B3" s="21" t="s">
        <v>22</v>
      </c>
      <c r="C3" s="22" t="s">
        <v>144</v>
      </c>
      <c r="D3" s="22" t="s">
        <v>145</v>
      </c>
      <c r="E3" s="22" t="s">
        <v>39</v>
      </c>
    </row>
    <row r="4" spans="2:5" ht="11.25" customHeight="1">
      <c r="B4" s="21" t="s">
        <v>21</v>
      </c>
      <c r="C4" s="23">
        <f>C5+C6+C7</f>
        <v>8674.3760000000002</v>
      </c>
      <c r="D4" s="23">
        <f>D5+D6+D7</f>
        <v>6865.0339999999997</v>
      </c>
      <c r="E4" s="24">
        <f>D4/C4%</f>
        <v>79.141531333204824</v>
      </c>
    </row>
    <row r="5" spans="2:5" ht="11.25" customHeight="1">
      <c r="B5" s="25" t="s">
        <v>20</v>
      </c>
      <c r="C5" s="26">
        <v>3735</v>
      </c>
      <c r="D5" s="26">
        <v>3956.462</v>
      </c>
      <c r="E5" s="27">
        <f t="shared" ref="E5:E19" si="0">D5/C5%</f>
        <v>105.92937081659973</v>
      </c>
    </row>
    <row r="6" spans="2:5" ht="11.25" customHeight="1">
      <c r="B6" s="25" t="s">
        <v>19</v>
      </c>
      <c r="C6" s="26">
        <v>4763.576</v>
      </c>
      <c r="D6" s="26">
        <v>2696.453</v>
      </c>
      <c r="E6" s="27">
        <f t="shared" si="0"/>
        <v>56.605646682240405</v>
      </c>
    </row>
    <row r="7" spans="2:5" ht="11.25" customHeight="1">
      <c r="B7" s="25" t="s">
        <v>18</v>
      </c>
      <c r="C7" s="26">
        <v>175.8</v>
      </c>
      <c r="D7" s="26">
        <v>212.119</v>
      </c>
      <c r="E7" s="27">
        <f t="shared" si="0"/>
        <v>120.65927189988624</v>
      </c>
    </row>
    <row r="8" spans="2:5" ht="11.25" customHeight="1">
      <c r="B8" s="21" t="s">
        <v>17</v>
      </c>
      <c r="C8" s="23">
        <f>C9+C10+C11+C12+C13+C14+C15</f>
        <v>4058.19</v>
      </c>
      <c r="D8" s="23">
        <f>D9+D10+D11+D12+D13+D14+D15</f>
        <v>3469.96</v>
      </c>
      <c r="E8" s="24">
        <f t="shared" si="0"/>
        <v>85.505114349007812</v>
      </c>
    </row>
    <row r="9" spans="2:5" ht="11.25" customHeight="1">
      <c r="B9" s="25" t="s">
        <v>16</v>
      </c>
      <c r="C9" s="26">
        <v>1249.7950000000001</v>
      </c>
      <c r="D9" s="26">
        <v>1187.248</v>
      </c>
      <c r="E9" s="27">
        <f t="shared" si="0"/>
        <v>94.995419248756789</v>
      </c>
    </row>
    <row r="10" spans="2:5" ht="11.25" customHeight="1">
      <c r="B10" s="25" t="s">
        <v>15</v>
      </c>
      <c r="C10" s="26">
        <v>1544.92</v>
      </c>
      <c r="D10" s="26">
        <v>1260.6099999999999</v>
      </c>
      <c r="E10" s="27">
        <f t="shared" si="0"/>
        <v>81.597105351733404</v>
      </c>
    </row>
    <row r="11" spans="2:5" ht="11.25" customHeight="1">
      <c r="B11" s="25" t="s">
        <v>14</v>
      </c>
      <c r="C11" s="26">
        <v>14</v>
      </c>
      <c r="D11" s="26">
        <v>11.314</v>
      </c>
      <c r="E11" s="27">
        <f t="shared" si="0"/>
        <v>80.814285714285703</v>
      </c>
    </row>
    <row r="12" spans="2:5" ht="11.25" customHeight="1">
      <c r="B12" s="25" t="s">
        <v>13</v>
      </c>
      <c r="C12" s="26">
        <v>893.48</v>
      </c>
      <c r="D12" s="26">
        <v>748.10400000000004</v>
      </c>
      <c r="E12" s="27">
        <f t="shared" si="0"/>
        <v>83.729238483234099</v>
      </c>
    </row>
    <row r="13" spans="2:5" ht="11.25" customHeight="1">
      <c r="B13" s="25" t="s">
        <v>19</v>
      </c>
      <c r="C13" s="26">
        <v>25</v>
      </c>
      <c r="D13" s="26">
        <v>25</v>
      </c>
      <c r="E13" s="27">
        <f t="shared" si="0"/>
        <v>100</v>
      </c>
    </row>
    <row r="14" spans="2:5" ht="11.25" customHeight="1">
      <c r="B14" s="25" t="s">
        <v>12</v>
      </c>
      <c r="C14" s="26">
        <v>174.55799999999999</v>
      </c>
      <c r="D14" s="26">
        <v>155</v>
      </c>
      <c r="E14" s="27">
        <f t="shared" si="0"/>
        <v>88.795701142313732</v>
      </c>
    </row>
    <row r="15" spans="2:5" ht="11.25" customHeight="1">
      <c r="B15" s="25" t="s">
        <v>11</v>
      </c>
      <c r="C15" s="26">
        <v>156.43700000000001</v>
      </c>
      <c r="D15" s="26">
        <v>82.683999999999997</v>
      </c>
      <c r="E15" s="27">
        <f t="shared" si="0"/>
        <v>52.854503729936013</v>
      </c>
    </row>
    <row r="16" spans="2:5" ht="11.25" customHeight="1">
      <c r="B16" s="21" t="s">
        <v>10</v>
      </c>
      <c r="C16" s="23">
        <f>C4-C8</f>
        <v>4616.1859999999997</v>
      </c>
      <c r="D16" s="23">
        <f>D4-D8</f>
        <v>3395.0739999999996</v>
      </c>
      <c r="E16" s="24">
        <f t="shared" si="0"/>
        <v>73.547166427002722</v>
      </c>
    </row>
    <row r="17" spans="2:5" ht="11.25" customHeight="1">
      <c r="B17" s="22" t="s">
        <v>9</v>
      </c>
      <c r="C17" s="23">
        <f>C18-C19</f>
        <v>7159.0749999999998</v>
      </c>
      <c r="D17" s="23">
        <f>D18-D19</f>
        <v>3420.4569999999999</v>
      </c>
      <c r="E17" s="24">
        <f t="shared" si="0"/>
        <v>47.7779182366437</v>
      </c>
    </row>
    <row r="18" spans="2:5" ht="11.25" customHeight="1">
      <c r="B18" s="25" t="s">
        <v>6</v>
      </c>
      <c r="C18" s="26">
        <v>7189.0749999999998</v>
      </c>
      <c r="D18" s="26">
        <v>3424.41</v>
      </c>
      <c r="E18" s="27">
        <f t="shared" si="0"/>
        <v>47.633527261852187</v>
      </c>
    </row>
    <row r="19" spans="2:5" ht="11.25" customHeight="1">
      <c r="B19" s="25" t="s">
        <v>3</v>
      </c>
      <c r="C19" s="26">
        <v>30</v>
      </c>
      <c r="D19" s="26">
        <v>3.9529999999999998</v>
      </c>
      <c r="E19" s="27">
        <f t="shared" si="0"/>
        <v>13.176666666666666</v>
      </c>
    </row>
    <row r="20" spans="2:5" ht="11.25" customHeight="1">
      <c r="B20" s="21" t="s">
        <v>8</v>
      </c>
      <c r="C20" s="23">
        <f>C16-C17</f>
        <v>-2542.8890000000001</v>
      </c>
      <c r="D20" s="23">
        <f>D16-D17</f>
        <v>-25.383000000000266</v>
      </c>
      <c r="E20" s="23"/>
    </row>
    <row r="21" spans="2:5" ht="11.25" customHeight="1">
      <c r="B21" s="22" t="s">
        <v>7</v>
      </c>
      <c r="C21" s="23">
        <f>C22-C24</f>
        <v>-2570.6889999999999</v>
      </c>
      <c r="D21" s="23">
        <f>D22-D24</f>
        <v>-53.189999999999941</v>
      </c>
      <c r="E21" s="23"/>
    </row>
    <row r="22" spans="2:5" ht="11.25" customHeight="1">
      <c r="B22" s="25" t="s">
        <v>6</v>
      </c>
      <c r="C22" s="26">
        <f>C23</f>
        <v>0</v>
      </c>
      <c r="D22" s="26">
        <f>D23</f>
        <v>644.45000000000005</v>
      </c>
      <c r="E22" s="26"/>
    </row>
    <row r="23" spans="2:5" ht="11.25" customHeight="1">
      <c r="B23" s="25" t="s">
        <v>5</v>
      </c>
      <c r="C23" s="26">
        <v>0</v>
      </c>
      <c r="D23" s="26">
        <v>644.45000000000005</v>
      </c>
      <c r="E23" s="26"/>
    </row>
    <row r="24" spans="2:5" ht="11.25" customHeight="1">
      <c r="B24" s="25" t="s">
        <v>3</v>
      </c>
      <c r="C24" s="26">
        <f>C25</f>
        <v>2570.6889999999999</v>
      </c>
      <c r="D24" s="26">
        <f>D25</f>
        <v>697.64</v>
      </c>
      <c r="E24" s="26"/>
    </row>
    <row r="25" spans="2:5" ht="11.25" customHeight="1">
      <c r="B25" s="25" t="s">
        <v>5</v>
      </c>
      <c r="C25" s="26">
        <v>2570.6889999999999</v>
      </c>
      <c r="D25" s="26">
        <v>697.64</v>
      </c>
      <c r="E25" s="26"/>
    </row>
    <row r="26" spans="2:5" ht="11.25" customHeight="1">
      <c r="B26" s="22" t="s">
        <v>4</v>
      </c>
      <c r="C26" s="23">
        <f t="shared" ref="C26:D28" si="1">C27</f>
        <v>-27.8</v>
      </c>
      <c r="D26" s="23">
        <f t="shared" si="1"/>
        <v>-27.8</v>
      </c>
      <c r="E26" s="23"/>
    </row>
    <row r="27" spans="2:5" ht="11.25" customHeight="1">
      <c r="B27" s="25" t="s">
        <v>3</v>
      </c>
      <c r="C27" s="26">
        <f t="shared" si="1"/>
        <v>-27.8</v>
      </c>
      <c r="D27" s="26">
        <f t="shared" si="1"/>
        <v>-27.8</v>
      </c>
      <c r="E27" s="26"/>
    </row>
    <row r="28" spans="2:5" ht="11.25" customHeight="1">
      <c r="B28" s="25" t="s">
        <v>2</v>
      </c>
      <c r="C28" s="26">
        <f t="shared" si="1"/>
        <v>-27.8</v>
      </c>
      <c r="D28" s="26">
        <f t="shared" si="1"/>
        <v>-27.8</v>
      </c>
      <c r="E28" s="26"/>
    </row>
    <row r="29" spans="2:5" ht="11.25" customHeight="1">
      <c r="B29" s="25" t="s">
        <v>1</v>
      </c>
      <c r="C29" s="26">
        <v>-27.8</v>
      </c>
      <c r="D29" s="26">
        <v>-27.8</v>
      </c>
      <c r="E29" s="26"/>
    </row>
    <row r="30" spans="2:5" ht="11.25" customHeight="1">
      <c r="B30" s="21" t="s">
        <v>0</v>
      </c>
      <c r="C30" s="23">
        <f>C20-C21+C26</f>
        <v>-2.7355895326763857E-13</v>
      </c>
      <c r="D30" s="23">
        <f>D20-D21+D26</f>
        <v>6.9999999996745998E-3</v>
      </c>
      <c r="E30" s="23"/>
    </row>
    <row r="31" spans="2:5">
      <c r="C31" s="29"/>
      <c r="D31" s="29"/>
      <c r="E31" s="30"/>
    </row>
    <row r="32" spans="2:5" ht="21" customHeight="1">
      <c r="B32" s="21" t="s">
        <v>22</v>
      </c>
      <c r="C32" s="31" t="str">
        <f>C3</f>
        <v>II კვარტლის გეგმა</v>
      </c>
      <c r="D32" s="31" t="str">
        <f>D3</f>
        <v>II კვარტლის ფაქტი</v>
      </c>
      <c r="E32" s="32" t="str">
        <f>E3</f>
        <v>შესრულება %</v>
      </c>
    </row>
    <row r="33" spans="2:6">
      <c r="B33" s="7" t="s">
        <v>38</v>
      </c>
      <c r="C33" s="2">
        <f>C34+C45</f>
        <v>8704.4179999999997</v>
      </c>
      <c r="D33" s="2">
        <f>D34+D45</f>
        <v>6868.9400000000005</v>
      </c>
      <c r="E33" s="15">
        <f>D33/C33%</f>
        <v>78.913259910082445</v>
      </c>
    </row>
    <row r="34" spans="2:6" ht="12.75" customHeight="1">
      <c r="B34" s="4" t="s">
        <v>37</v>
      </c>
      <c r="C34" s="2">
        <f>C35+C38+C44</f>
        <v>8674.4179999999997</v>
      </c>
      <c r="D34" s="2">
        <f>D35+D38+D44</f>
        <v>6864.9870000000001</v>
      </c>
      <c r="E34" s="15">
        <f t="shared" ref="E34:E45" si="2">D34/C34%</f>
        <v>79.140606320792941</v>
      </c>
    </row>
    <row r="35" spans="2:6" ht="12.75" customHeight="1">
      <c r="B35" s="10" t="s">
        <v>20</v>
      </c>
      <c r="C35" s="11">
        <f>C36+C37</f>
        <v>3735</v>
      </c>
      <c r="D35" s="11">
        <f t="shared" ref="D35" si="3">D36+D37</f>
        <v>3956.462</v>
      </c>
      <c r="E35" s="16">
        <f t="shared" si="2"/>
        <v>105.92937081659973</v>
      </c>
    </row>
    <row r="36" spans="2:6" ht="12.75" customHeight="1">
      <c r="B36" s="12" t="s">
        <v>143</v>
      </c>
      <c r="C36" s="13">
        <v>3410</v>
      </c>
      <c r="D36" s="13">
        <v>3324.3319999999999</v>
      </c>
      <c r="E36" s="17">
        <f t="shared" si="2"/>
        <v>97.487741935483868</v>
      </c>
    </row>
    <row r="37" spans="2:6" ht="12.75" customHeight="1">
      <c r="B37" s="12" t="s">
        <v>36</v>
      </c>
      <c r="C37" s="13">
        <v>325</v>
      </c>
      <c r="D37" s="13">
        <v>632.13</v>
      </c>
      <c r="E37" s="17">
        <f t="shared" si="2"/>
        <v>194.50153846153847</v>
      </c>
    </row>
    <row r="38" spans="2:6" ht="12.75" customHeight="1">
      <c r="B38" s="10" t="s">
        <v>35</v>
      </c>
      <c r="C38" s="11">
        <f>C39+C40</f>
        <v>4763.6180000000004</v>
      </c>
      <c r="D38" s="11">
        <f>D39+D40</f>
        <v>2696.4060000000004</v>
      </c>
      <c r="E38" s="16">
        <f t="shared" si="2"/>
        <v>56.604160954971626</v>
      </c>
    </row>
    <row r="39" spans="2:6" ht="12.75" customHeight="1">
      <c r="B39" s="12" t="s">
        <v>34</v>
      </c>
      <c r="C39" s="13">
        <v>194.6</v>
      </c>
      <c r="D39" s="13">
        <v>133.9</v>
      </c>
      <c r="E39" s="17">
        <f t="shared" si="2"/>
        <v>68.807810894141838</v>
      </c>
    </row>
    <row r="40" spans="2:6" ht="12.75" customHeight="1">
      <c r="B40" s="12" t="s">
        <v>33</v>
      </c>
      <c r="C40" s="13">
        <f>C41+C42+C43</f>
        <v>4569.018</v>
      </c>
      <c r="D40" s="13">
        <f>D41+D42+D43</f>
        <v>2562.5060000000003</v>
      </c>
      <c r="E40" s="17">
        <f t="shared" si="2"/>
        <v>56.084392751352709</v>
      </c>
    </row>
    <row r="41" spans="2:6" ht="12.75" customHeight="1">
      <c r="B41" s="6" t="s">
        <v>32</v>
      </c>
      <c r="C41" s="5">
        <v>239</v>
      </c>
      <c r="D41" s="5">
        <v>230.672</v>
      </c>
      <c r="E41" s="18">
        <f t="shared" si="2"/>
        <v>96.515481171548117</v>
      </c>
    </row>
    <row r="42" spans="2:6" ht="23.25" customHeight="1">
      <c r="B42" s="6" t="s">
        <v>40</v>
      </c>
      <c r="C42" s="5">
        <v>200</v>
      </c>
      <c r="D42" s="5">
        <v>380</v>
      </c>
      <c r="E42" s="18">
        <f t="shared" si="2"/>
        <v>190</v>
      </c>
    </row>
    <row r="43" spans="2:6" ht="12" customHeight="1">
      <c r="B43" s="6" t="s">
        <v>41</v>
      </c>
      <c r="C43" s="5">
        <v>4130.018</v>
      </c>
      <c r="D43" s="5">
        <v>1951.8340000000001</v>
      </c>
      <c r="E43" s="18">
        <f t="shared" si="2"/>
        <v>47.259697173232667</v>
      </c>
    </row>
    <row r="44" spans="2:6" ht="12" customHeight="1">
      <c r="B44" s="10" t="s">
        <v>31</v>
      </c>
      <c r="C44" s="11">
        <v>175.8</v>
      </c>
      <c r="D44" s="11">
        <v>212.119</v>
      </c>
      <c r="E44" s="16">
        <f t="shared" si="2"/>
        <v>120.65927189988624</v>
      </c>
    </row>
    <row r="45" spans="2:6" ht="12" customHeight="1">
      <c r="B45" s="4" t="s">
        <v>30</v>
      </c>
      <c r="C45" s="3">
        <v>30</v>
      </c>
      <c r="D45" s="3">
        <v>3.9529999999999998</v>
      </c>
      <c r="E45" s="19">
        <f t="shared" si="2"/>
        <v>13.176666666666666</v>
      </c>
    </row>
    <row r="46" spans="2:6">
      <c r="B46" s="8"/>
      <c r="C46" s="14"/>
      <c r="D46" s="14"/>
      <c r="E46" s="9"/>
    </row>
    <row r="47" spans="2:6" ht="22.5" customHeight="1">
      <c r="B47" s="21" t="s">
        <v>22</v>
      </c>
      <c r="C47" s="31" t="str">
        <f>C32</f>
        <v>II კვარტლის გეგმა</v>
      </c>
      <c r="D47" s="31" t="str">
        <f>D32</f>
        <v>II კვარტლის ფაქტი</v>
      </c>
      <c r="E47" s="32" t="str">
        <f>E32</f>
        <v>შესრულება %</v>
      </c>
    </row>
    <row r="48" spans="2:6">
      <c r="B48" s="7" t="s">
        <v>29</v>
      </c>
      <c r="C48" s="2">
        <f>C49+C50+C51+C52+C53+C54</f>
        <v>11275.065000000001</v>
      </c>
      <c r="D48" s="2">
        <f>D49+D50+D51+D52+D53+D54</f>
        <v>6922.1749999999993</v>
      </c>
      <c r="E48" s="15">
        <f>D48/C48%</f>
        <v>61.393659371365032</v>
      </c>
      <c r="F48" s="34"/>
    </row>
    <row r="49" spans="2:5" ht="12.75" customHeight="1">
      <c r="B49" s="1" t="s">
        <v>28</v>
      </c>
      <c r="C49" s="33">
        <f>'პროგრამები და ქვეპროგრამაბი'!D3</f>
        <v>7880.3740000000007</v>
      </c>
      <c r="D49" s="33">
        <f>'პროგრამები და ქვეპროგრამაბი'!E3</f>
        <v>3907.5469999999996</v>
      </c>
      <c r="E49" s="20">
        <f t="shared" ref="E49:E54" si="4">D49/C49%</f>
        <v>49.585806460454791</v>
      </c>
    </row>
    <row r="50" spans="2:5" ht="12.75" customHeight="1">
      <c r="B50" s="1" t="s">
        <v>27</v>
      </c>
      <c r="C50" s="33">
        <f>'პროგრამები და ქვეპროგრამაბი'!D29</f>
        <v>404.88600000000002</v>
      </c>
      <c r="D50" s="33">
        <f>'პროგრამები და ქვეპროგრამაბი'!E29</f>
        <v>371.63400000000001</v>
      </c>
      <c r="E50" s="20">
        <f t="shared" si="4"/>
        <v>91.78731791170847</v>
      </c>
    </row>
    <row r="51" spans="2:5" ht="12.75" customHeight="1">
      <c r="B51" s="1" t="s">
        <v>26</v>
      </c>
      <c r="C51" s="33">
        <f>'პროგრამები და ქვეპროგრამაბი'!D37</f>
        <v>342.22500000000002</v>
      </c>
      <c r="D51" s="33">
        <f>'პროგრამები და ქვეპროგრამაბი'!E37</f>
        <v>317.36600000000004</v>
      </c>
      <c r="E51" s="20">
        <f t="shared" si="4"/>
        <v>92.736065454014181</v>
      </c>
    </row>
    <row r="52" spans="2:5" ht="12.75" customHeight="1">
      <c r="B52" s="1" t="s">
        <v>25</v>
      </c>
      <c r="C52" s="33">
        <f>'პროგრამები და ქვეპროგრამაბი'!D46</f>
        <v>605.38499999999999</v>
      </c>
      <c r="D52" s="33">
        <f>'პროგრამები და ქვეპროგრამაბი'!E46</f>
        <v>469.28100000000001</v>
      </c>
      <c r="E52" s="20">
        <f t="shared" si="4"/>
        <v>77.517777942961928</v>
      </c>
    </row>
    <row r="53" spans="2:5" ht="12.75" customHeight="1">
      <c r="B53" s="1" t="s">
        <v>24</v>
      </c>
      <c r="C53" s="33">
        <f>'პროგრამები და ქვეპროგრამაბი'!D67</f>
        <v>253.9</v>
      </c>
      <c r="D53" s="33">
        <f>'პროგრამები და ქვეპროგრამაბი'!E67</f>
        <v>195.12799999999999</v>
      </c>
      <c r="E53" s="20">
        <f t="shared" si="4"/>
        <v>76.852304056715226</v>
      </c>
    </row>
    <row r="54" spans="2:5" ht="12.75" customHeight="1">
      <c r="B54" s="1" t="s">
        <v>23</v>
      </c>
      <c r="C54" s="33">
        <f>'პროგრამები და ქვეპროგრამაბი'!D82</f>
        <v>1788.2949999999998</v>
      </c>
      <c r="D54" s="33">
        <f>'პროგრამები და ქვეპროგრამაბი'!E82</f>
        <v>1661.2189999999998</v>
      </c>
      <c r="E54" s="20">
        <f t="shared" si="4"/>
        <v>92.894013571586342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F91"/>
  <sheetViews>
    <sheetView tabSelected="1" view="pageBreakPreview" zoomScale="120" zoomScaleNormal="120" zoomScaleSheetLayoutView="120" workbookViewId="0">
      <selection activeCell="C6" sqref="C6"/>
    </sheetView>
  </sheetViews>
  <sheetFormatPr defaultRowHeight="11.25"/>
  <cols>
    <col min="1" max="1" width="4.140625" style="35" customWidth="1"/>
    <col min="2" max="2" width="12" style="35" customWidth="1"/>
    <col min="3" max="3" width="71.140625" style="35" customWidth="1"/>
    <col min="4" max="5" width="12.28515625" style="35" customWidth="1"/>
    <col min="6" max="6" width="10" style="35" customWidth="1"/>
    <col min="7" max="16384" width="9.140625" style="35"/>
  </cols>
  <sheetData>
    <row r="1" spans="2:6" ht="18" customHeight="1"/>
    <row r="2" spans="2:6" ht="24" customHeight="1">
      <c r="B2" s="36" t="s">
        <v>42</v>
      </c>
      <c r="C2" s="36" t="s">
        <v>43</v>
      </c>
      <c r="D2" s="46" t="s">
        <v>146</v>
      </c>
      <c r="E2" s="46" t="s">
        <v>147</v>
      </c>
      <c r="F2" s="46" t="s">
        <v>39</v>
      </c>
    </row>
    <row r="3" spans="2:6" ht="12" customHeight="1">
      <c r="B3" s="37" t="s">
        <v>44</v>
      </c>
      <c r="C3" s="36" t="s">
        <v>28</v>
      </c>
      <c r="D3" s="36">
        <f>D4+D8+D11+D16+D19+D21+D22+D23+D24+D25</f>
        <v>7880.3740000000007</v>
      </c>
      <c r="E3" s="36">
        <f>E4+E8+E11+E16+E19+E21+E22+E23+E24+E25</f>
        <v>3907.5469999999996</v>
      </c>
      <c r="F3" s="47">
        <f>E3/D3%</f>
        <v>49.585806460454791</v>
      </c>
    </row>
    <row r="4" spans="2:6" ht="12" customHeight="1">
      <c r="B4" s="37" t="s">
        <v>45</v>
      </c>
      <c r="C4" s="38" t="str">
        <f>'[1]ასიგნებები პროგ. კლასფიკაციით'!D246</f>
        <v>საგზაო ინფრასტრუქტურის განვითარება</v>
      </c>
      <c r="D4" s="39">
        <f>D5+D6+D7</f>
        <v>2043.7260000000001</v>
      </c>
      <c r="E4" s="39">
        <f>E5+E6+E7</f>
        <v>1200.8969999999999</v>
      </c>
      <c r="F4" s="48">
        <f t="shared" ref="F4:F25" si="0">E4/D4%</f>
        <v>58.760176266290088</v>
      </c>
    </row>
    <row r="5" spans="2:6" ht="12" customHeight="1">
      <c r="B5" s="37" t="s">
        <v>46</v>
      </c>
      <c r="C5" s="38" t="str">
        <f>'[1]ასიგნებები პროგ. კლასფიკაციით'!D266</f>
        <v>გზების კაპიტალური შეკეთება</v>
      </c>
      <c r="D5" s="39">
        <v>1816.5650000000001</v>
      </c>
      <c r="E5" s="39">
        <v>1037.9939999999999</v>
      </c>
      <c r="F5" s="48">
        <f t="shared" si="0"/>
        <v>57.140482173773023</v>
      </c>
    </row>
    <row r="6" spans="2:6" ht="12" customHeight="1">
      <c r="B6" s="37" t="s">
        <v>47</v>
      </c>
      <c r="C6" s="38" t="str">
        <f>'[1]ასიგნებები პროგ. კლასფიკაციით'!D286</f>
        <v>გზების მიმდინარე შეკეთება</v>
      </c>
      <c r="D6" s="39">
        <v>227.161</v>
      </c>
      <c r="E6" s="39">
        <v>162.90299999999999</v>
      </c>
      <c r="F6" s="48">
        <f t="shared" si="0"/>
        <v>71.71257390132989</v>
      </c>
    </row>
    <row r="7" spans="2:6" ht="12" customHeight="1">
      <c r="B7" s="37" t="s">
        <v>48</v>
      </c>
      <c r="C7" s="38" t="str">
        <f>'[1]ასიგნებები პროგ. კლასფიკაციით'!D306</f>
        <v>საგზაო ნიშნები და უსაფრთხოება</v>
      </c>
      <c r="D7" s="39">
        <f>'[1]ასიგნებები პროგ. კლასფიკაციით'!K306</f>
        <v>0</v>
      </c>
      <c r="E7" s="39">
        <f>'[2]ასიგნებები პროგ. კლასფიკაციით'!L306</f>
        <v>0</v>
      </c>
      <c r="F7" s="48" t="e">
        <f t="shared" si="0"/>
        <v>#DIV/0!</v>
      </c>
    </row>
    <row r="8" spans="2:6" ht="12" customHeight="1">
      <c r="B8" s="37" t="s">
        <v>49</v>
      </c>
      <c r="C8" s="38" t="str">
        <f>'[1]ასიგნებები პროგ. კლასფიკაციით'!D326</f>
        <v>წყლის სისტემის განვითარება</v>
      </c>
      <c r="D8" s="39">
        <f>D9+D10</f>
        <v>261.67099999999999</v>
      </c>
      <c r="E8" s="39">
        <f>E9+E10</f>
        <v>48.253</v>
      </c>
      <c r="F8" s="48">
        <f t="shared" si="0"/>
        <v>18.440331561388156</v>
      </c>
    </row>
    <row r="9" spans="2:6" ht="12" customHeight="1">
      <c r="B9" s="37" t="s">
        <v>50</v>
      </c>
      <c r="C9" s="38" t="str">
        <f>'[1]ასიგნებები პროგ. კლასფიკაციით'!D346</f>
        <v>წყლის სისტემების რეაბილიტაცია</v>
      </c>
      <c r="D9" s="39">
        <v>189.67099999999999</v>
      </c>
      <c r="E9" s="39">
        <v>14.462</v>
      </c>
      <c r="F9" s="48">
        <f t="shared" si="0"/>
        <v>7.6247818591139396</v>
      </c>
    </row>
    <row r="10" spans="2:6" ht="12" customHeight="1">
      <c r="B10" s="37" t="s">
        <v>51</v>
      </c>
      <c r="C10" s="38" t="str">
        <f>'[1]ასიგნებები პროგ. კლასფიკაციით'!D366</f>
        <v>ა(ა)იპ ონის მუნიციპალური წყალმომარაგების ქსელის მოვლა-შენახვის ცენტრი</v>
      </c>
      <c r="D10" s="39">
        <v>72</v>
      </c>
      <c r="E10" s="39">
        <v>33.790999999999997</v>
      </c>
      <c r="F10" s="48">
        <f t="shared" si="0"/>
        <v>46.93194444444444</v>
      </c>
    </row>
    <row r="11" spans="2:6" ht="12" customHeight="1">
      <c r="B11" s="37" t="s">
        <v>52</v>
      </c>
      <c r="C11" s="38" t="str">
        <f>'[1]ასიგნებები პროგ. კლასფიკაციით'!D386</f>
        <v>გარე განათება</v>
      </c>
      <c r="D11" s="39">
        <f>D12+D15</f>
        <v>222.57499999999999</v>
      </c>
      <c r="E11" s="39">
        <f>E12+E15</f>
        <v>195.88600000000002</v>
      </c>
      <c r="F11" s="48">
        <f t="shared" si="0"/>
        <v>88.008985735145487</v>
      </c>
    </row>
    <row r="12" spans="2:6" ht="12" customHeight="1">
      <c r="B12" s="37" t="s">
        <v>53</v>
      </c>
      <c r="C12" s="38" t="str">
        <f>'[1]ასიგნებები პროგ. კლასფიკაციით'!D406</f>
        <v>გარე განათება ქსელის ექსპლოატაცია</v>
      </c>
      <c r="D12" s="39">
        <f>D13+D14</f>
        <v>172</v>
      </c>
      <c r="E12" s="39">
        <f>E13+E14</f>
        <v>149.82300000000001</v>
      </c>
      <c r="F12" s="48">
        <f t="shared" si="0"/>
        <v>87.106395348837211</v>
      </c>
    </row>
    <row r="13" spans="2:6" ht="12" customHeight="1">
      <c r="B13" s="37" t="s">
        <v>54</v>
      </c>
      <c r="C13" s="38" t="str">
        <f>'[1]ასიგნებები პროგ. კლასფიკაციით'!D426</f>
        <v>გარე განათების ქსელის ექსლოატაცია</v>
      </c>
      <c r="D13" s="39">
        <v>41</v>
      </c>
      <c r="E13" s="39">
        <v>40.598999999999997</v>
      </c>
      <c r="F13" s="48">
        <f t="shared" si="0"/>
        <v>99.021951219512189</v>
      </c>
    </row>
    <row r="14" spans="2:6" ht="12" customHeight="1">
      <c r="B14" s="37" t="s">
        <v>55</v>
      </c>
      <c r="C14" s="38" t="str">
        <f>'[1]ასიგნებები პროგ. კლასფიკაციით'!D446</f>
        <v>გარე განათება ელექტროენერგიის ხარჯი</v>
      </c>
      <c r="D14" s="39">
        <v>131</v>
      </c>
      <c r="E14" s="39">
        <v>109.224</v>
      </c>
      <c r="F14" s="48">
        <f t="shared" si="0"/>
        <v>83.377099236641214</v>
      </c>
    </row>
    <row r="15" spans="2:6" ht="12" customHeight="1">
      <c r="B15" s="37" t="s">
        <v>56</v>
      </c>
      <c r="C15" s="38" t="str">
        <f>'[1]ასიგნებები პროგ. კლასფიკაციით'!D466</f>
        <v>კაპიტალური დაბანდებები გარე განათების სფეროში</v>
      </c>
      <c r="D15" s="39">
        <v>50.575000000000003</v>
      </c>
      <c r="E15" s="39">
        <v>46.063000000000002</v>
      </c>
      <c r="F15" s="48">
        <f t="shared" si="0"/>
        <v>91.078596144340082</v>
      </c>
    </row>
    <row r="16" spans="2:6" ht="12" customHeight="1">
      <c r="B16" s="37" t="s">
        <v>57</v>
      </c>
      <c r="C16" s="38" t="str">
        <f>'[1]ასიგნებები პროგ. კლასფიკაციით'!D486</f>
        <v>მშენებლობა, ავარიული ობიექტების და შენობების რეაბილიტაცია</v>
      </c>
      <c r="D16" s="39">
        <f>D17+D18</f>
        <v>1007.775</v>
      </c>
      <c r="E16" s="39">
        <f>E17+E18</f>
        <v>204.39400000000001</v>
      </c>
      <c r="F16" s="48">
        <f t="shared" si="0"/>
        <v>20.281709707027858</v>
      </c>
    </row>
    <row r="17" spans="2:6" ht="12" customHeight="1">
      <c r="B17" s="37" t="s">
        <v>58</v>
      </c>
      <c r="C17" s="38" t="str">
        <f>'[1]ასიგნებები პროგ. კლასფიკაციით'!D506</f>
        <v xml:space="preserve">საცხოვრებელი და არასაცხოვრებელი შენობის ექსპლოატაცია და რეაბილიტაცია </v>
      </c>
      <c r="D17" s="39">
        <v>17.28</v>
      </c>
      <c r="E17" s="39">
        <v>7.28</v>
      </c>
      <c r="F17" s="48">
        <f t="shared" si="0"/>
        <v>42.129629629629626</v>
      </c>
    </row>
    <row r="18" spans="2:6" ht="12" customHeight="1">
      <c r="B18" s="37" t="s">
        <v>59</v>
      </c>
      <c r="C18" s="38" t="str">
        <f>'[1]ასიგნებები პროგ. კლასფიკაციით'!D526</f>
        <v>მუნიციპალიტეტის ბალანსზე რიცხული შენობების ექსპლოატაცია და რეაბილიტაცია</v>
      </c>
      <c r="D18" s="39">
        <v>990.495</v>
      </c>
      <c r="E18" s="39">
        <v>197.114</v>
      </c>
      <c r="F18" s="48">
        <f t="shared" si="0"/>
        <v>19.900554773118493</v>
      </c>
    </row>
    <row r="19" spans="2:6" ht="12" customHeight="1">
      <c r="B19" s="37" t="s">
        <v>60</v>
      </c>
      <c r="C19" s="38" t="str">
        <f>'[1]ასიგნებები პროგ. კლასფიკაციით'!D546</f>
        <v>კეთილმოწყობის ღონისძიებები</v>
      </c>
      <c r="D19" s="39">
        <f>D20</f>
        <v>1676.808</v>
      </c>
      <c r="E19" s="39">
        <f>E20</f>
        <v>644.85799999999995</v>
      </c>
      <c r="F19" s="48">
        <f t="shared" si="0"/>
        <v>38.457473962433376</v>
      </c>
    </row>
    <row r="20" spans="2:6" ht="12" customHeight="1">
      <c r="B20" s="37" t="s">
        <v>61</v>
      </c>
      <c r="C20" s="38" t="str">
        <f>'[1]ასიგნებები პროგ. კლასფიკაციით'!D566</f>
        <v>საზოგადოებრივი სივრცეების მოწყობა-რეაბილიტაცია, ექსპლოატაცია</v>
      </c>
      <c r="D20" s="39">
        <v>1676.808</v>
      </c>
      <c r="E20" s="39">
        <v>644.85799999999995</v>
      </c>
      <c r="F20" s="48">
        <f t="shared" si="0"/>
        <v>38.457473962433376</v>
      </c>
    </row>
    <row r="21" spans="2:6" ht="12" customHeight="1">
      <c r="B21" s="37" t="s">
        <v>62</v>
      </c>
      <c r="C21" s="38" t="str">
        <f>'[1]ასიგნებები პროგ. კლასფიკაციით'!D586</f>
        <v>საპროექტო დოკუმენტაციისა და საექსპერტო მომსახურების შესყიდვა</v>
      </c>
      <c r="D21" s="39">
        <v>352.85599999999999</v>
      </c>
      <c r="E21" s="39">
        <v>120.878</v>
      </c>
      <c r="F21" s="48">
        <f t="shared" si="0"/>
        <v>34.257034030879453</v>
      </c>
    </row>
    <row r="22" spans="2:6" ht="12" customHeight="1">
      <c r="B22" s="37" t="s">
        <v>63</v>
      </c>
      <c r="C22" s="38" t="str">
        <f>'[1]ასიგნებები პროგ. კლასფიკაციით'!D606</f>
        <v>სოფლის პროგრამის მხარდაჭერა</v>
      </c>
      <c r="D22" s="39">
        <v>220</v>
      </c>
      <c r="E22" s="39">
        <v>150.41999999999999</v>
      </c>
      <c r="F22" s="48">
        <f t="shared" si="0"/>
        <v>68.372727272727261</v>
      </c>
    </row>
    <row r="23" spans="2:6" ht="12" customHeight="1">
      <c r="B23" s="37" t="s">
        <v>64</v>
      </c>
      <c r="C23" s="38" t="str">
        <f>'[1]ასიგნებები პროგ. კლასფიკაციით'!D626</f>
        <v>სანიაღვრე არხების და ნაპირსამაგრი ნაგებობების მოწყობა, რეაბილიტაცია და ექსპლოატაცია</v>
      </c>
      <c r="D23" s="39">
        <v>1576.0150000000001</v>
      </c>
      <c r="E23" s="39">
        <v>910.29200000000003</v>
      </c>
      <c r="F23" s="48">
        <f t="shared" si="0"/>
        <v>57.759094932472088</v>
      </c>
    </row>
    <row r="24" spans="2:6" ht="12" customHeight="1">
      <c r="B24" s="37" t="s">
        <v>65</v>
      </c>
      <c r="C24" s="38" t="str">
        <f>'[1]ასიგნებები პროგ. კლასფიკაციით'!D646</f>
        <v>მუნიციპალური ავტოტრანსპორტის განვითარება</v>
      </c>
      <c r="D24" s="39">
        <v>327.79</v>
      </c>
      <c r="E24" s="39">
        <v>313.56</v>
      </c>
      <c r="F24" s="48">
        <f t="shared" si="0"/>
        <v>95.658805942829247</v>
      </c>
    </row>
    <row r="25" spans="2:6" ht="13.5" customHeight="1">
      <c r="B25" s="37" t="s">
        <v>66</v>
      </c>
      <c r="C25" s="38" t="str">
        <f>'[1]ასიგნებები პროგ. კლასფიკაციით'!D666</f>
        <v>ეკონომიკური განვითარება ბიზნეს კალსტერების შექმნის და ინვესტიციების მოზიდვის გზით</v>
      </c>
      <c r="D25" s="39">
        <v>191.15799999999999</v>
      </c>
      <c r="E25" s="39">
        <v>118.10899999999999</v>
      </c>
      <c r="F25" s="48">
        <f t="shared" si="0"/>
        <v>61.786061791816195</v>
      </c>
    </row>
    <row r="26" spans="2:6">
      <c r="B26" s="40"/>
      <c r="E26" s="57"/>
    </row>
    <row r="27" spans="2:6">
      <c r="B27" s="40"/>
      <c r="E27" s="57"/>
    </row>
    <row r="28" spans="2:6" ht="22.5" customHeight="1">
      <c r="B28" s="41" t="s">
        <v>42</v>
      </c>
      <c r="C28" s="36" t="s">
        <v>43</v>
      </c>
      <c r="D28" s="36" t="str">
        <f>D2</f>
        <v xml:space="preserve"> II კვარტლის გეგმა</v>
      </c>
      <c r="E28" s="55" t="str">
        <f t="shared" ref="E28:F28" si="1">E2</f>
        <v xml:space="preserve"> II კვარტლის ფაქტი </v>
      </c>
      <c r="F28" s="36" t="str">
        <f t="shared" si="1"/>
        <v>შესრულება %</v>
      </c>
    </row>
    <row r="29" spans="2:6" ht="12.75" customHeight="1">
      <c r="B29" s="37" t="s">
        <v>67</v>
      </c>
      <c r="C29" s="36" t="s">
        <v>27</v>
      </c>
      <c r="D29" s="42">
        <f>D30+D31+D32</f>
        <v>404.88600000000002</v>
      </c>
      <c r="E29" s="42">
        <f t="shared" ref="E29" si="2">E30+E31+E32</f>
        <v>371.63400000000001</v>
      </c>
      <c r="F29" s="47">
        <f>E29/D29%</f>
        <v>91.78731791170847</v>
      </c>
    </row>
    <row r="30" spans="2:6" ht="12.75" customHeight="1">
      <c r="B30" s="37" t="s">
        <v>68</v>
      </c>
      <c r="C30" s="43" t="str">
        <f>'[1]ასიგნებები პროგ. კლასფიკაციით'!D706</f>
        <v>დასუფთავება და ნარჩენების გატანა</v>
      </c>
      <c r="D30" s="44">
        <v>344.88600000000002</v>
      </c>
      <c r="E30" s="44">
        <v>322.99900000000002</v>
      </c>
      <c r="F30" s="48">
        <f t="shared" ref="F30:F32" si="3">E30/D30%</f>
        <v>93.653845038650459</v>
      </c>
    </row>
    <row r="31" spans="2:6" ht="12.75" customHeight="1">
      <c r="B31" s="37" t="s">
        <v>69</v>
      </c>
      <c r="C31" s="43" t="s">
        <v>148</v>
      </c>
      <c r="D31" s="44">
        <v>57</v>
      </c>
      <c r="E31" s="44">
        <v>48.634999999999998</v>
      </c>
      <c r="F31" s="48">
        <f t="shared" si="3"/>
        <v>85.324561403508781</v>
      </c>
    </row>
    <row r="32" spans="2:6" ht="12.75" customHeight="1">
      <c r="B32" s="37" t="s">
        <v>70</v>
      </c>
      <c r="C32" s="43" t="str">
        <f>'[1]ასიგნებები პროგ. კლასფიკაციით'!D746</f>
        <v>უპატრონო ცხოველების თავშესაფარში გადაყვანის ღონისძიებები</v>
      </c>
      <c r="D32" s="44">
        <v>3</v>
      </c>
      <c r="E32" s="44">
        <f>'[2]ასიგნებები პროგ. კლასფიკაციით'!L746</f>
        <v>0</v>
      </c>
      <c r="F32" s="48">
        <f t="shared" si="3"/>
        <v>0</v>
      </c>
    </row>
    <row r="33" spans="2:6">
      <c r="B33" s="40"/>
      <c r="E33" s="57"/>
    </row>
    <row r="34" spans="2:6">
      <c r="B34" s="40"/>
      <c r="E34" s="57"/>
    </row>
    <row r="35" spans="2:6">
      <c r="B35" s="40"/>
      <c r="E35" s="57"/>
    </row>
    <row r="36" spans="2:6" ht="28.5" customHeight="1">
      <c r="B36" s="41" t="s">
        <v>42</v>
      </c>
      <c r="C36" s="36" t="s">
        <v>43</v>
      </c>
      <c r="D36" s="36" t="str">
        <f>D28</f>
        <v xml:space="preserve"> II კვარტლის გეგმა</v>
      </c>
      <c r="E36" s="55" t="str">
        <f t="shared" ref="E36:F36" si="4">E28</f>
        <v xml:space="preserve"> II კვარტლის ფაქტი </v>
      </c>
      <c r="F36" s="36" t="str">
        <f t="shared" si="4"/>
        <v>შესრულება %</v>
      </c>
    </row>
    <row r="37" spans="2:6" ht="13.5" customHeight="1">
      <c r="B37" s="37" t="s">
        <v>71</v>
      </c>
      <c r="C37" s="36" t="s">
        <v>26</v>
      </c>
      <c r="D37" s="36">
        <f>D38++D39+D40+D41+D42</f>
        <v>342.22500000000002</v>
      </c>
      <c r="E37" s="36">
        <f>E38++E39+E40+E41+E42</f>
        <v>317.36600000000004</v>
      </c>
      <c r="F37" s="47">
        <f>E37/D37%</f>
        <v>92.736065454014181</v>
      </c>
    </row>
    <row r="38" spans="2:6" ht="13.5" customHeight="1">
      <c r="B38" s="37" t="s">
        <v>72</v>
      </c>
      <c r="C38" s="43" t="str">
        <f>'[1]ასიგნებები პროგ. კლასფიკაციით'!D806</f>
        <v>სკოლამდელი განათლება</v>
      </c>
      <c r="D38" s="39">
        <v>225</v>
      </c>
      <c r="E38" s="39">
        <v>207.26900000000001</v>
      </c>
      <c r="F38" s="48">
        <f t="shared" ref="F38:F42" si="5">E38/D38%</f>
        <v>92.119555555555564</v>
      </c>
    </row>
    <row r="39" spans="2:6" ht="13.5" customHeight="1">
      <c r="B39" s="37" t="s">
        <v>73</v>
      </c>
      <c r="C39" s="43" t="str">
        <f>'[1]ასიგნებები პროგ. კლასფიკაციით'!D826</f>
        <v>სკოლამდელი დაწესებულებების რეაბილიტაცია, მშენებლობა</v>
      </c>
      <c r="D39" s="39">
        <f>'[1]ასიგნებები პროგ. კლასფიკაციით'!K826</f>
        <v>0</v>
      </c>
      <c r="E39" s="39">
        <f>'[2]ასიგნებები პროგ. კლასფიკაციით'!L826</f>
        <v>0</v>
      </c>
      <c r="F39" s="48" t="e">
        <f t="shared" si="5"/>
        <v>#DIV/0!</v>
      </c>
    </row>
    <row r="40" spans="2:6" ht="13.5" customHeight="1">
      <c r="B40" s="37" t="s">
        <v>74</v>
      </c>
      <c r="C40" s="43" t="str">
        <f>'[1]ასიგნებები პროგ. კლასფიკაციით'!D846</f>
        <v>განათლების ობიექტების რეაბილიტაცია, მშენებლობა</v>
      </c>
      <c r="D40" s="39">
        <f>'[1]ასიგნებები პროგ. კლასფიკაციით'!K846</f>
        <v>0</v>
      </c>
      <c r="E40" s="39">
        <f>'[2]ასიგნებები პროგ. კლასფიკაციით'!L846</f>
        <v>0</v>
      </c>
      <c r="F40" s="48" t="e">
        <f t="shared" si="5"/>
        <v>#DIV/0!</v>
      </c>
    </row>
    <row r="41" spans="2:6" ht="13.5" customHeight="1">
      <c r="B41" s="37" t="s">
        <v>75</v>
      </c>
      <c r="C41" s="43" t="str">
        <f>'[1]ასიგნებები პროგ. კლასფიკაციით'!D866</f>
        <v>საჯარო სკოლების მოსწავლეთა ტრანსპორტით უზრუნველყოფა</v>
      </c>
      <c r="D41" s="39">
        <v>113</v>
      </c>
      <c r="E41" s="39">
        <v>105.872</v>
      </c>
      <c r="F41" s="48">
        <f t="shared" si="5"/>
        <v>93.692035398230104</v>
      </c>
    </row>
    <row r="42" spans="2:6" ht="13.5" customHeight="1">
      <c r="B42" s="37" t="s">
        <v>76</v>
      </c>
      <c r="C42" s="43" t="str">
        <f>'[1]ასიგნებები პროგ. კლასფიკაციით'!D886</f>
        <v>წარმატებული სტუდენტებისათვის მერის სტიპენდიის გაცემა</v>
      </c>
      <c r="D42" s="39">
        <v>4.2249999999999996</v>
      </c>
      <c r="E42" s="39">
        <v>4.2249999999999996</v>
      </c>
      <c r="F42" s="48">
        <f t="shared" si="5"/>
        <v>100</v>
      </c>
    </row>
    <row r="43" spans="2:6">
      <c r="B43" s="40"/>
      <c r="E43" s="57"/>
    </row>
    <row r="44" spans="2:6">
      <c r="B44" s="40"/>
      <c r="E44" s="57"/>
    </row>
    <row r="45" spans="2:6" ht="27" customHeight="1">
      <c r="B45" s="41" t="s">
        <v>42</v>
      </c>
      <c r="C45" s="36" t="s">
        <v>43</v>
      </c>
      <c r="D45" s="36" t="str">
        <f>D36</f>
        <v xml:space="preserve"> II კვარტლის გეგმა</v>
      </c>
      <c r="E45" s="55" t="str">
        <f t="shared" ref="E45:F45" si="6">E36</f>
        <v xml:space="preserve"> II კვარტლის ფაქტი </v>
      </c>
      <c r="F45" s="36" t="str">
        <f t="shared" si="6"/>
        <v>შესრულება %</v>
      </c>
    </row>
    <row r="46" spans="2:6">
      <c r="B46" s="37" t="s">
        <v>77</v>
      </c>
      <c r="C46" s="36" t="s">
        <v>25</v>
      </c>
      <c r="D46" s="36">
        <f>D47+D52+D61+D62</f>
        <v>605.38499999999999</v>
      </c>
      <c r="E46" s="36">
        <f t="shared" ref="E46" si="7">E47+E52+E61+E62</f>
        <v>469.28100000000001</v>
      </c>
      <c r="F46" s="47">
        <f>E46/D46%</f>
        <v>77.517777942961928</v>
      </c>
    </row>
    <row r="47" spans="2:6">
      <c r="B47" s="37" t="s">
        <v>78</v>
      </c>
      <c r="C47" s="43" t="str">
        <f>'[1]ასიგნებები პროგ. კლასფიკაციით'!D926</f>
        <v>სპორტის  განვითარების ხელშეწყობა</v>
      </c>
      <c r="D47" s="39">
        <f>D48+D49+D50+D51</f>
        <v>202.77500000000001</v>
      </c>
      <c r="E47" s="39">
        <f>E48+E49+E50+E51</f>
        <v>177.178</v>
      </c>
      <c r="F47" s="48">
        <f t="shared" ref="F47:F64" si="8">E47/D47%</f>
        <v>87.376648995191701</v>
      </c>
    </row>
    <row r="48" spans="2:6">
      <c r="B48" s="37" t="s">
        <v>79</v>
      </c>
      <c r="C48" s="43" t="str">
        <f>'[1]ასიგნებები პროგ. კლასფიკაციით'!D946</f>
        <v>ა(ა)იპ ონის მუნიციპალიტეტის ბავშვთა და მოზარდთა სასპორტო სკოლის კომპლექსი</v>
      </c>
      <c r="D48" s="39">
        <v>106.5</v>
      </c>
      <c r="E48" s="39">
        <v>99.143000000000001</v>
      </c>
      <c r="F48" s="48">
        <f t="shared" si="8"/>
        <v>93.092018779342723</v>
      </c>
    </row>
    <row r="49" spans="2:6">
      <c r="B49" s="37" t="s">
        <v>80</v>
      </c>
      <c r="C49" s="43" t="str">
        <f>'[1]ასიგნებები პროგ. კლასფიკაციით'!D966</f>
        <v>ა(ა)იპ ონის მუნიციპალიტეტის საფეხბურთო კლუბი მამისონი</v>
      </c>
      <c r="D49" s="39">
        <v>67.5</v>
      </c>
      <c r="E49" s="39">
        <v>49.634999999999998</v>
      </c>
      <c r="F49" s="48">
        <f t="shared" si="8"/>
        <v>73.533333333333331</v>
      </c>
    </row>
    <row r="50" spans="2:6">
      <c r="B50" s="37" t="str">
        <f>'[1]ასიგნებები პროგ. კლასფიკაციით'!C986</f>
        <v>05 01 03</v>
      </c>
      <c r="C50" s="43" t="str">
        <f>'[1]ასიგნებები პროგ. კლასფიკაციით'!D986</f>
        <v>რაგბის ჯგუფის დაფინანსება</v>
      </c>
      <c r="D50" s="39">
        <v>25</v>
      </c>
      <c r="E50" s="39">
        <v>25</v>
      </c>
      <c r="F50" s="48">
        <f t="shared" si="8"/>
        <v>100</v>
      </c>
    </row>
    <row r="51" spans="2:6">
      <c r="B51" s="37" t="str">
        <f>'[1]ასიგნებები პროგ. კლასფიკაციით'!C1006</f>
        <v>05 01 04</v>
      </c>
      <c r="C51" s="43" t="str">
        <f>'[1]ასიგნებები პროგ. კლასფიკაციით'!D1006</f>
        <v>წარმატებული სპორტსმენების დახმარება</v>
      </c>
      <c r="D51" s="39">
        <v>3.7749999999999999</v>
      </c>
      <c r="E51" s="39">
        <v>3.4</v>
      </c>
      <c r="F51" s="48">
        <f t="shared" si="8"/>
        <v>90.066225165562912</v>
      </c>
    </row>
    <row r="52" spans="2:6">
      <c r="B52" s="37" t="s">
        <v>81</v>
      </c>
      <c r="C52" s="43" t="str">
        <f>'[1]ასიგნებები პროგ. კლასფიკაციით'!D1026</f>
        <v>კულტურის განვითარების ხელშეწყობა</v>
      </c>
      <c r="D52" s="39">
        <f>D53+D56+D57+D58+D59+D60</f>
        <v>314.01</v>
      </c>
      <c r="E52" s="39">
        <f>E53+E56+E57+E58+E59+E60</f>
        <v>270.149</v>
      </c>
      <c r="F52" s="48">
        <f t="shared" si="8"/>
        <v>86.031973504028542</v>
      </c>
    </row>
    <row r="53" spans="2:6">
      <c r="B53" s="37" t="s">
        <v>82</v>
      </c>
      <c r="C53" s="43" t="str">
        <f>'[1]ასიგნებები პროგ. კლასფიკაციით'!D1046</f>
        <v>სახელოვნებო სკოლის ხელშეწყობის ღონისძიებები</v>
      </c>
      <c r="D53" s="39">
        <f>D54+D55</f>
        <v>54.8</v>
      </c>
      <c r="E53" s="39">
        <f>E54+E55</f>
        <v>50.984000000000002</v>
      </c>
      <c r="F53" s="48">
        <f t="shared" si="8"/>
        <v>93.036496350364985</v>
      </c>
    </row>
    <row r="54" spans="2:6">
      <c r="B54" s="37" t="s">
        <v>83</v>
      </c>
      <c r="C54" s="43" t="str">
        <f>'[1]ასიგნებები პროგ. კლასფიკაციით'!D1066</f>
        <v>ა(ა)იპ - ონის მუნიციპალიტეტის ზურა ბაკურაძის სახელობის სამუსიკო სკოლა</v>
      </c>
      <c r="D54" s="39">
        <v>27.3</v>
      </c>
      <c r="E54" s="39">
        <v>27.152000000000001</v>
      </c>
      <c r="F54" s="48">
        <f t="shared" si="8"/>
        <v>99.45787545787546</v>
      </c>
    </row>
    <row r="55" spans="2:6">
      <c r="B55" s="37" t="s">
        <v>84</v>
      </c>
      <c r="C55" s="43" t="str">
        <f>'[1]ასიგნებები პროგ. კლასფიკაციით'!D1086</f>
        <v>ა(ა)იპ - ონის მუნიციპალიტეტის უჩა ჯაფარიძის სახელობის სამხატვრო  სკოლა</v>
      </c>
      <c r="D55" s="39">
        <v>27.5</v>
      </c>
      <c r="E55" s="39">
        <v>23.832000000000001</v>
      </c>
      <c r="F55" s="48">
        <f t="shared" si="8"/>
        <v>86.661818181818177</v>
      </c>
    </row>
    <row r="56" spans="2:6">
      <c r="B56" s="37" t="s">
        <v>85</v>
      </c>
      <c r="C56" s="43" t="str">
        <f>'[1]ასიგნებები პროგ. კლასფიკაციით'!D1106</f>
        <v>კულტურის ცენტრის დაფინანსების ღონისძიებები</v>
      </c>
      <c r="D56" s="39">
        <v>135.36000000000001</v>
      </c>
      <c r="E56" s="39">
        <v>121.251</v>
      </c>
      <c r="F56" s="48">
        <f t="shared" si="8"/>
        <v>89.57668439716312</v>
      </c>
    </row>
    <row r="57" spans="2:6">
      <c r="B57" s="37" t="s">
        <v>86</v>
      </c>
      <c r="C57" s="43" t="str">
        <f>'[1]ასიგნებები პროგ. კლასფიკაციით'!D1126</f>
        <v>მუზეუმის ფუნქციონირების ხელშეწყობის ღონისძიებები</v>
      </c>
      <c r="D57" s="39">
        <v>36</v>
      </c>
      <c r="E57" s="39">
        <v>31.105</v>
      </c>
      <c r="F57" s="48">
        <f t="shared" si="8"/>
        <v>86.402777777777786</v>
      </c>
    </row>
    <row r="58" spans="2:6">
      <c r="B58" s="37" t="s">
        <v>87</v>
      </c>
      <c r="C58" s="43" t="str">
        <f>'[1]ასიგნებები პროგ. კლასფიკაციით'!D1146</f>
        <v>ბიბლიოთეკის დაფინანსების ღონისძიებები</v>
      </c>
      <c r="D58" s="39">
        <v>45.8</v>
      </c>
      <c r="E58" s="39">
        <v>41.145000000000003</v>
      </c>
      <c r="F58" s="48">
        <f t="shared" si="8"/>
        <v>89.836244541484731</v>
      </c>
    </row>
    <row r="59" spans="2:6">
      <c r="B59" s="37" t="s">
        <v>88</v>
      </c>
      <c r="C59" s="43" t="str">
        <f>'[1]ასიგნებები პროგ. კლასფიკაციით'!D1166</f>
        <v>ა(ა)იპ ონის მუნიციპალიტეტის ტურისტული საინფორმაციო ცენტრი</v>
      </c>
      <c r="D59" s="39">
        <v>21.9</v>
      </c>
      <c r="E59" s="39">
        <v>20.745000000000001</v>
      </c>
      <c r="F59" s="48">
        <f t="shared" si="8"/>
        <v>94.726027397260296</v>
      </c>
    </row>
    <row r="60" spans="2:6">
      <c r="B60" s="37" t="s">
        <v>89</v>
      </c>
      <c r="C60" s="43" t="str">
        <f>'[1]ასიგნებები პროგ. კლასფიკაციით'!D1186</f>
        <v>კულტურული ღონისძიებების დაფინანსება</v>
      </c>
      <c r="D60" s="39">
        <v>20.149999999999999</v>
      </c>
      <c r="E60" s="39">
        <v>4.9189999999999996</v>
      </c>
      <c r="F60" s="48">
        <f t="shared" si="8"/>
        <v>24.411910669975185</v>
      </c>
    </row>
    <row r="61" spans="2:6">
      <c r="B61" s="37" t="s">
        <v>90</v>
      </c>
      <c r="C61" s="43" t="str">
        <f>'[1]ასიგნებები პროგ. კლასფიკაციით'!D1206</f>
        <v>რელიგიური ორგანიზაციების ხელშეწყობა</v>
      </c>
      <c r="D61" s="39">
        <v>27</v>
      </c>
      <c r="E61" s="39">
        <v>0</v>
      </c>
      <c r="F61" s="48">
        <f t="shared" si="8"/>
        <v>0</v>
      </c>
    </row>
    <row r="62" spans="2:6">
      <c r="B62" s="37" t="s">
        <v>91</v>
      </c>
      <c r="C62" s="43" t="str">
        <f>'[1]ასიგნებები პროგ. კლასფიკაციით'!D1226</f>
        <v>ახალგაზრდობის მხარდაჭერა</v>
      </c>
      <c r="D62" s="39">
        <f>D63+D64</f>
        <v>61.6</v>
      </c>
      <c r="E62" s="39">
        <f>E63+E64</f>
        <v>21.954000000000001</v>
      </c>
      <c r="F62" s="48">
        <f t="shared" si="8"/>
        <v>35.63961038961039</v>
      </c>
    </row>
    <row r="63" spans="2:6">
      <c r="B63" s="37" t="s">
        <v>92</v>
      </c>
      <c r="C63" s="43" t="str">
        <f>'[1]ასიგნებები პროგ. კლასფიკაციით'!D1246</f>
        <v>მოსწავლე ახალგაზრდობის ღონისძიებების დაფინანსება</v>
      </c>
      <c r="D63" s="39">
        <v>35</v>
      </c>
      <c r="E63" s="39">
        <v>18.754000000000001</v>
      </c>
      <c r="F63" s="48">
        <f t="shared" si="8"/>
        <v>53.582857142857151</v>
      </c>
    </row>
    <row r="64" spans="2:6">
      <c r="B64" s="37" t="s">
        <v>93</v>
      </c>
      <c r="C64" s="43" t="str">
        <f>'[1]ასიგნებები პროგ. კლასფიკაციით'!D1266</f>
        <v>ახალგაზრდული პოლიტიკის დოკუმენტის განხორციელების მხარდაჭერა</v>
      </c>
      <c r="D64" s="39">
        <v>26.6</v>
      </c>
      <c r="E64" s="39">
        <v>3.2</v>
      </c>
      <c r="F64" s="48">
        <f t="shared" si="8"/>
        <v>12.030075187969924</v>
      </c>
    </row>
    <row r="65" spans="2:6">
      <c r="B65" s="40"/>
      <c r="E65" s="57"/>
    </row>
    <row r="66" spans="2:6" ht="25.5" customHeight="1">
      <c r="B66" s="41" t="s">
        <v>42</v>
      </c>
      <c r="C66" s="36" t="s">
        <v>43</v>
      </c>
      <c r="D66" s="36" t="str">
        <f>D45</f>
        <v xml:space="preserve"> II კვარტლის გეგმა</v>
      </c>
      <c r="E66" s="55" t="str">
        <f t="shared" ref="E66:F66" si="9">E45</f>
        <v xml:space="preserve"> II კვარტლის ფაქტი </v>
      </c>
      <c r="F66" s="36" t="str">
        <f t="shared" si="9"/>
        <v>შესრულება %</v>
      </c>
    </row>
    <row r="67" spans="2:6">
      <c r="B67" s="37" t="s">
        <v>94</v>
      </c>
      <c r="C67" s="36" t="s">
        <v>24</v>
      </c>
      <c r="D67" s="36">
        <f>D68+D69</f>
        <v>253.9</v>
      </c>
      <c r="E67" s="55">
        <f t="shared" ref="E67" si="10">E68+E69</f>
        <v>195.12799999999999</v>
      </c>
      <c r="F67" s="47">
        <f>E67/D67%</f>
        <v>76.852304056715226</v>
      </c>
    </row>
    <row r="68" spans="2:6">
      <c r="B68" s="37" t="s">
        <v>95</v>
      </c>
      <c r="C68" s="45" t="str">
        <f>'[1]ასიგნებები პროგ. კლასფიკაციით'!D1306</f>
        <v>საზოგადოებრივი ჯანდაცვის მომსახურება</v>
      </c>
      <c r="D68" s="39">
        <v>27.6</v>
      </c>
      <c r="E68" s="56">
        <v>17.445</v>
      </c>
      <c r="F68" s="48">
        <f t="shared" ref="F68:F79" si="11">E68/D68%</f>
        <v>63.20652173913043</v>
      </c>
    </row>
    <row r="69" spans="2:6">
      <c r="B69" s="37" t="s">
        <v>96</v>
      </c>
      <c r="C69" s="45" t="s">
        <v>97</v>
      </c>
      <c r="D69" s="39">
        <f>SUM(D70:D79)</f>
        <v>226.3</v>
      </c>
      <c r="E69" s="56">
        <f>SUM(E70:E79)</f>
        <v>177.68299999999999</v>
      </c>
      <c r="F69" s="48">
        <f t="shared" si="11"/>
        <v>78.516570923552806</v>
      </c>
    </row>
    <row r="70" spans="2:6" ht="16.5" customHeight="1">
      <c r="B70" s="37" t="s">
        <v>98</v>
      </c>
      <c r="C70" s="45" t="str">
        <f>'[1]ასიგნებები პროგ. კლასფიკაციით'!D1346</f>
        <v>ავადმყოფთა სოციალური დაცვა</v>
      </c>
      <c r="D70" s="39">
        <v>62.8</v>
      </c>
      <c r="E70" s="56">
        <v>54.63</v>
      </c>
      <c r="F70" s="48">
        <f t="shared" si="11"/>
        <v>86.990445859872622</v>
      </c>
    </row>
    <row r="71" spans="2:6">
      <c r="B71" s="37" t="s">
        <v>99</v>
      </c>
      <c r="C71" s="45" t="str">
        <f>'[1]ასიგნებები პროგ. კლასფიკაციით'!D1366</f>
        <v>შეზღუდული შესაძლებლობის პირთა სოციალური დაცვა</v>
      </c>
      <c r="D71" s="39">
        <v>12.1</v>
      </c>
      <c r="E71" s="56">
        <v>9.9</v>
      </c>
      <c r="F71" s="48">
        <f t="shared" si="11"/>
        <v>81.818181818181827</v>
      </c>
    </row>
    <row r="72" spans="2:6" ht="22.5">
      <c r="B72" s="37" t="s">
        <v>100</v>
      </c>
      <c r="C72" s="45" t="str">
        <f>'[1]ასიგნებები პროგ. კლასფიკაციით'!D1386</f>
        <v>ობოლი ბავშვების, მრავალშვილიანი ოჯახებისა და ბავშვის შეძენასთნ დაკავშირებული დახმარების ღონისძიებები</v>
      </c>
      <c r="D72" s="39">
        <v>53.8</v>
      </c>
      <c r="E72" s="56">
        <v>28.55</v>
      </c>
      <c r="F72" s="48">
        <f t="shared" si="11"/>
        <v>53.066914498141273</v>
      </c>
    </row>
    <row r="73" spans="2:6">
      <c r="B73" s="37" t="s">
        <v>101</v>
      </c>
      <c r="C73" s="45" t="str">
        <f>'[1]ასიგნებები პროგ. კლასფიკაციით'!D1406</f>
        <v>ვეტერანთა დაკრძალვის ხარჯი</v>
      </c>
      <c r="D73" s="39">
        <v>0.5</v>
      </c>
      <c r="E73" s="56">
        <v>0</v>
      </c>
      <c r="F73" s="48">
        <f t="shared" si="11"/>
        <v>0</v>
      </c>
    </row>
    <row r="74" spans="2:6">
      <c r="B74" s="37" t="s">
        <v>102</v>
      </c>
      <c r="C74" s="45" t="str">
        <f>'[1]ასიგნებები პროგ. კლასფიკაციით'!D1426</f>
        <v xml:space="preserve">სტიქიური უბედურების შედეგად დაზარალებული ოჯახების სოციალური დაცვა </v>
      </c>
      <c r="D74" s="39">
        <v>20</v>
      </c>
      <c r="E74" s="56">
        <v>10</v>
      </c>
      <c r="F74" s="48">
        <f t="shared" si="11"/>
        <v>50</v>
      </c>
    </row>
    <row r="75" spans="2:6" ht="24" customHeight="1">
      <c r="B75" s="37" t="s">
        <v>103</v>
      </c>
      <c r="C75" s="45" t="str">
        <f>'[1]ასიგნებები პროგ. კლასფიკაციით'!D1446</f>
        <v>9 და 26 მაისის, 8 მარტის, 17 ოქტომბერის და საახალწლო დღესასწაულებთან დაკავშირებით ვეტერანთა ერთჯერადი დახმარება</v>
      </c>
      <c r="D75" s="39">
        <v>3</v>
      </c>
      <c r="E75" s="56">
        <v>2.0499999999999998</v>
      </c>
      <c r="F75" s="48">
        <f t="shared" si="11"/>
        <v>68.333333333333329</v>
      </c>
    </row>
    <row r="76" spans="2:6" ht="32.25" customHeight="1">
      <c r="B76" s="37" t="s">
        <v>104</v>
      </c>
      <c r="C76" s="45" t="str">
        <f>'[1]ასიგნებები პროგ. კლასფიკაციით'!D1466</f>
        <v>არასაპენსიო ასაკის შშმ პირების, სამამულო ომის ვეტერანებისა და საქართველოს ტერიტორიული მთლიანობისათვის ბრძოლაში დაღუპულთა და ინვალიდთა ოჯახების სოციალური დახმარების ღონისძიებები</v>
      </c>
      <c r="D76" s="39">
        <v>0.9</v>
      </c>
      <c r="E76" s="56">
        <v>0.85299999999999998</v>
      </c>
      <c r="F76" s="48">
        <f t="shared" si="11"/>
        <v>94.777777777777771</v>
      </c>
    </row>
    <row r="77" spans="2:6" ht="23.25" customHeight="1">
      <c r="B77" s="37" t="s">
        <v>105</v>
      </c>
      <c r="C77" s="45" t="str">
        <f>'[1]ასიგნებები პროგ. კლასფიკაციით'!D1486</f>
        <v>ას წელს გადაცილებულ ხანდაზმულთა სოციალური დაცვის  და უპატრონო მიცვალებულთა დაკრძალვის ღონისძიებები</v>
      </c>
      <c r="D77" s="39">
        <v>2.8</v>
      </c>
      <c r="E77" s="56">
        <v>2.8</v>
      </c>
      <c r="F77" s="48">
        <f t="shared" si="11"/>
        <v>100</v>
      </c>
    </row>
    <row r="78" spans="2:6" ht="22.5" customHeight="1">
      <c r="B78" s="37" t="s">
        <v>106</v>
      </c>
      <c r="C78" s="45" t="str">
        <f>'[1]ასიგნებები პროგ. კლასფიკაციით'!D1506</f>
        <v>ოკუპირებულ ტერიტორიებთან გამყოფი ხაზის მიმდებარე სოფლებში მცხოვრები ოჯახებისათვის ერთჯერადი დახმარება</v>
      </c>
      <c r="D78" s="39">
        <v>67.400000000000006</v>
      </c>
      <c r="E78" s="56">
        <v>67.400000000000006</v>
      </c>
      <c r="F78" s="48">
        <f t="shared" si="11"/>
        <v>100</v>
      </c>
    </row>
    <row r="79" spans="2:6" ht="14.25" customHeight="1">
      <c r="B79" s="37" t="s">
        <v>107</v>
      </c>
      <c r="C79" s="45" t="s">
        <v>108</v>
      </c>
      <c r="D79" s="39">
        <v>3</v>
      </c>
      <c r="E79" s="56">
        <v>1.5</v>
      </c>
      <c r="F79" s="48">
        <f t="shared" si="11"/>
        <v>50</v>
      </c>
    </row>
    <row r="80" spans="2:6">
      <c r="E80" s="57"/>
    </row>
    <row r="81" spans="2:6" ht="26.25" customHeight="1">
      <c r="B81" s="36" t="s">
        <v>42</v>
      </c>
      <c r="C81" s="36" t="s">
        <v>43</v>
      </c>
      <c r="D81" s="36" t="str">
        <f>D66</f>
        <v xml:space="preserve"> II კვარტლის გეგმა</v>
      </c>
      <c r="E81" s="55" t="str">
        <f t="shared" ref="E81:F81" si="12">E66</f>
        <v xml:space="preserve"> II კვარტლის ფაქტი </v>
      </c>
      <c r="F81" s="36" t="str">
        <f t="shared" si="12"/>
        <v>შესრულება %</v>
      </c>
    </row>
    <row r="82" spans="2:6" ht="13.5" customHeight="1">
      <c r="B82" s="37" t="s">
        <v>109</v>
      </c>
      <c r="C82" s="36" t="str">
        <f>'[1]ასიგნებები პროგ. კლასფიკაციით'!D26</f>
        <v>მმართველობა და საერთო დანიშნულების ხარჯები</v>
      </c>
      <c r="D82" s="36">
        <f>D83+D87</f>
        <v>1788.2949999999998</v>
      </c>
      <c r="E82" s="36">
        <f>E83+E87</f>
        <v>1661.2189999999998</v>
      </c>
      <c r="F82" s="47">
        <f>E82/D82%</f>
        <v>92.894013571586342</v>
      </c>
    </row>
    <row r="83" spans="2:6" ht="13.5" customHeight="1">
      <c r="B83" s="37" t="s">
        <v>110</v>
      </c>
      <c r="C83" s="38" t="str">
        <f>'[1]ასიგნებები პროგ. კლასფიკაციით'!D46</f>
        <v>საკანონმდებლო და აღმასრულებელი ხელისუფლების საქმიანობის უზრუნველყოფა</v>
      </c>
      <c r="D83" s="39">
        <f>SUM(D84:D86)</f>
        <v>1780.1089999999999</v>
      </c>
      <c r="E83" s="39">
        <f>SUM(E84:E86)</f>
        <v>1655.7849999999999</v>
      </c>
      <c r="F83" s="48">
        <f t="shared" ref="F83:F90" si="13">E83/D83%</f>
        <v>93.015933293972452</v>
      </c>
    </row>
    <row r="84" spans="2:6" ht="13.5" customHeight="1">
      <c r="B84" s="37" t="s">
        <v>111</v>
      </c>
      <c r="C84" s="38" t="str">
        <f>'[1]ასიგნებები პროგ. კლასფიკაციით'!D66</f>
        <v>ონის მუნიციპალიტეტის საკრებულო</v>
      </c>
      <c r="D84" s="39">
        <v>495.65699999999998</v>
      </c>
      <c r="E84" s="39">
        <v>466.75299999999999</v>
      </c>
      <c r="F84" s="48">
        <f t="shared" si="13"/>
        <v>94.168548007997458</v>
      </c>
    </row>
    <row r="85" spans="2:6" ht="13.5" customHeight="1">
      <c r="B85" s="37" t="s">
        <v>112</v>
      </c>
      <c r="C85" s="38" t="str">
        <f>'[1]ასიგნებები პროგ. კლასფიკაციით'!D86</f>
        <v>ონის მუნიციპალიტეტის მერია</v>
      </c>
      <c r="D85" s="39">
        <v>1226.6769999999999</v>
      </c>
      <c r="E85" s="39">
        <v>1135.394</v>
      </c>
      <c r="F85" s="48">
        <f t="shared" si="13"/>
        <v>92.558513773389421</v>
      </c>
    </row>
    <row r="86" spans="2:6" ht="13.5" customHeight="1">
      <c r="B86" s="37" t="s">
        <v>113</v>
      </c>
      <c r="C86" s="38" t="str">
        <f>'[1]ასიგნებები პროგ. კლასფიკაციით'!D106</f>
        <v>სამხედრო აღრიცხვისა და გაწვევის სამსახური</v>
      </c>
      <c r="D86" s="39">
        <v>57.774999999999999</v>
      </c>
      <c r="E86" s="39">
        <v>53.637999999999998</v>
      </c>
      <c r="F86" s="48">
        <f t="shared" si="13"/>
        <v>92.839463435742104</v>
      </c>
    </row>
    <row r="87" spans="2:6" ht="13.5" customHeight="1">
      <c r="B87" s="37" t="s">
        <v>114</v>
      </c>
      <c r="C87" s="38" t="str">
        <f>'[1]ასიგნებები პროგ. კლასფიკაციით'!D126</f>
        <v>საერთო დანიშნულების ხარჯები</v>
      </c>
      <c r="D87" s="39">
        <f>SUM(D88:D90)</f>
        <v>8.1859999999999999</v>
      </c>
      <c r="E87" s="39">
        <f>SUM(E88:E90)</f>
        <v>5.4340000000000002</v>
      </c>
      <c r="F87" s="48">
        <f t="shared" si="13"/>
        <v>66.38162716833618</v>
      </c>
    </row>
    <row r="88" spans="2:6" ht="13.5" customHeight="1">
      <c r="B88" s="37" t="s">
        <v>115</v>
      </c>
      <c r="C88" s="38" t="str">
        <f>'[1]ასიგნებები პროგ. კლასფიკაციით'!D146</f>
        <v>სარეზერვო ფონდი</v>
      </c>
      <c r="D88" s="39">
        <v>0</v>
      </c>
      <c r="E88" s="39">
        <f>'[2]ასიგნებები პროგ. კლასფიკაციით'!L146</f>
        <v>0</v>
      </c>
      <c r="F88" s="48" t="e">
        <f t="shared" si="13"/>
        <v>#DIV/0!</v>
      </c>
    </row>
    <row r="89" spans="2:6" ht="21" customHeight="1">
      <c r="B89" s="37" t="s">
        <v>116</v>
      </c>
      <c r="C89" s="38" t="str">
        <f>'[1]ასიგნებები პროგ. კლასფიკაციით'!D166</f>
        <v>წინა წლებში წარმოქმნილი ვალდებულებების დაფარვა და სასამართლოს  გადაწყვეტილებების აღსრულების ფინანსური უზრუნველყოფა</v>
      </c>
      <c r="D89" s="39">
        <v>2.6859999999999999</v>
      </c>
      <c r="E89" s="39">
        <f>'[2]ასიგნებები პროგ. კლასფიკაციით'!L166</f>
        <v>0</v>
      </c>
      <c r="F89" s="48">
        <f t="shared" si="13"/>
        <v>0</v>
      </c>
    </row>
    <row r="90" spans="2:6" ht="13.5" customHeight="1">
      <c r="B90" s="37" t="s">
        <v>117</v>
      </c>
      <c r="C90" s="38" t="str">
        <f>'[1]ასიგნებები პროგ. კლასფიკაციით'!D186</f>
        <v>ასოცირებული საწევრო გადასახადი</v>
      </c>
      <c r="D90" s="39">
        <v>5.5</v>
      </c>
      <c r="E90" s="39">
        <v>5.4340000000000002</v>
      </c>
      <c r="F90" s="48">
        <f t="shared" si="13"/>
        <v>98.8</v>
      </c>
    </row>
    <row r="91" spans="2:6">
      <c r="D91" s="35">
        <f>D82+D67+D46+D37+D29+D3</f>
        <v>11275.065000000001</v>
      </c>
      <c r="E91" s="57">
        <f>E82+E67+E46+E37+E29+E3</f>
        <v>6922.1749999999993</v>
      </c>
    </row>
  </sheetData>
  <pageMargins left="0.7" right="0.7" top="0.75" bottom="0.75" header="0.3" footer="0.3"/>
  <pageSetup scale="71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G11"/>
  <sheetViews>
    <sheetView workbookViewId="0">
      <selection activeCell="B1" sqref="B1:G11"/>
    </sheetView>
  </sheetViews>
  <sheetFormatPr defaultRowHeight="15"/>
  <cols>
    <col min="1" max="1" width="6" style="49" customWidth="1"/>
    <col min="2" max="2" width="7.140625" style="49" customWidth="1"/>
    <col min="3" max="3" width="19.28515625" style="49" customWidth="1"/>
    <col min="4" max="4" width="29.42578125" style="49" customWidth="1"/>
    <col min="5" max="5" width="27.42578125" style="49" customWidth="1"/>
    <col min="6" max="6" width="17" style="49" customWidth="1"/>
    <col min="7" max="9" width="16" style="49" customWidth="1"/>
    <col min="10" max="16384" width="9.140625" style="49"/>
  </cols>
  <sheetData>
    <row r="1" spans="2:7" ht="33.75">
      <c r="B1" s="58" t="s">
        <v>118</v>
      </c>
      <c r="C1" s="59"/>
      <c r="D1" s="60" t="s">
        <v>119</v>
      </c>
      <c r="E1" s="61"/>
      <c r="F1" s="51" t="s">
        <v>120</v>
      </c>
      <c r="G1" s="50" t="s">
        <v>121</v>
      </c>
    </row>
    <row r="2" spans="2:7">
      <c r="B2" s="58" t="s">
        <v>122</v>
      </c>
      <c r="C2" s="62"/>
      <c r="D2" s="59"/>
      <c r="E2" s="58" t="s">
        <v>123</v>
      </c>
      <c r="F2" s="59"/>
      <c r="G2" s="63" t="s">
        <v>124</v>
      </c>
    </row>
    <row r="3" spans="2:7" ht="33.75">
      <c r="B3" s="51" t="s">
        <v>125</v>
      </c>
      <c r="C3" s="51" t="s">
        <v>126</v>
      </c>
      <c r="D3" s="51" t="s">
        <v>127</v>
      </c>
      <c r="E3" s="51" t="s">
        <v>128</v>
      </c>
      <c r="F3" s="51" t="s">
        <v>129</v>
      </c>
      <c r="G3" s="64"/>
    </row>
    <row r="4" spans="2:7" ht="18">
      <c r="B4" s="54">
        <v>1</v>
      </c>
      <c r="C4" s="53" t="s">
        <v>130</v>
      </c>
      <c r="D4" s="53" t="s">
        <v>131</v>
      </c>
      <c r="E4" s="52"/>
      <c r="F4" s="52"/>
      <c r="G4" s="52"/>
    </row>
    <row r="5" spans="2:7" ht="18">
      <c r="B5" s="54">
        <v>2</v>
      </c>
      <c r="C5" s="53" t="s">
        <v>132</v>
      </c>
      <c r="D5" s="53" t="s">
        <v>133</v>
      </c>
      <c r="E5" s="52"/>
      <c r="F5" s="52"/>
      <c r="G5" s="52"/>
    </row>
    <row r="6" spans="2:7" ht="36">
      <c r="B6" s="54">
        <v>3</v>
      </c>
      <c r="C6" s="53" t="s">
        <v>134</v>
      </c>
      <c r="D6" s="53" t="s">
        <v>133</v>
      </c>
      <c r="E6" s="52"/>
      <c r="F6" s="52"/>
      <c r="G6" s="52"/>
    </row>
    <row r="7" spans="2:7" ht="36">
      <c r="B7" s="54">
        <v>4</v>
      </c>
      <c r="C7" s="53" t="s">
        <v>135</v>
      </c>
      <c r="D7" s="53" t="s">
        <v>136</v>
      </c>
      <c r="E7" s="52"/>
      <c r="F7" s="52"/>
      <c r="G7" s="52"/>
    </row>
    <row r="8" spans="2:7" ht="36">
      <c r="B8" s="54">
        <v>5</v>
      </c>
      <c r="C8" s="53" t="s">
        <v>137</v>
      </c>
      <c r="D8" s="53" t="s">
        <v>138</v>
      </c>
      <c r="E8" s="52"/>
      <c r="F8" s="52"/>
      <c r="G8" s="52"/>
    </row>
    <row r="9" spans="2:7" ht="18">
      <c r="B9" s="54">
        <v>6</v>
      </c>
      <c r="C9" s="53" t="s">
        <v>132</v>
      </c>
      <c r="D9" s="53" t="s">
        <v>133</v>
      </c>
      <c r="E9" s="52"/>
      <c r="F9" s="52"/>
      <c r="G9" s="52"/>
    </row>
    <row r="10" spans="2:7" ht="27">
      <c r="B10" s="54">
        <v>7</v>
      </c>
      <c r="C10" s="53" t="s">
        <v>139</v>
      </c>
      <c r="D10" s="53" t="s">
        <v>140</v>
      </c>
      <c r="E10" s="52"/>
      <c r="F10" s="52"/>
      <c r="G10" s="52"/>
    </row>
    <row r="11" spans="2:7" ht="45">
      <c r="B11" s="54">
        <v>8</v>
      </c>
      <c r="C11" s="53" t="s">
        <v>141</v>
      </c>
      <c r="D11" s="53" t="s">
        <v>142</v>
      </c>
      <c r="E11" s="52"/>
      <c r="F11" s="52"/>
      <c r="G11" s="52"/>
    </row>
  </sheetData>
  <mergeCells count="5">
    <mergeCell ref="B1:C1"/>
    <mergeCell ref="D1:E1"/>
    <mergeCell ref="B2:D2"/>
    <mergeCell ref="E2:F2"/>
    <mergeCell ref="G2:G3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შემოსავლები</vt:lpstr>
      <vt:lpstr>პროგრამები და ქვეპროგრამაბი</vt:lpstr>
      <vt:lpstr>გზის კაპ</vt:lpstr>
      <vt:lpstr>'პროგრამები და ქვეპროგრამაბი'!Print_Area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Metreveli</dc:creator>
  <cp:lastModifiedBy>Nino Metreveli</cp:lastModifiedBy>
  <dcterms:created xsi:type="dcterms:W3CDTF">2021-02-15T06:30:37Z</dcterms:created>
  <dcterms:modified xsi:type="dcterms:W3CDTF">2023-07-21T12:04:30Z</dcterms:modified>
</cp:coreProperties>
</file>